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192.168.1.3\pdr2020\PDR 2020\Candidatura DLBC RURAL\PO NORTE\+ CO3SO\Avisos ADRIL - Enviados OG\+ Co3so Urbano\"/>
    </mc:Choice>
  </mc:AlternateContent>
  <xr:revisionPtr revIDLastSave="0" documentId="13_ncr:1_{CFA32353-9241-43D2-A60F-74A24533D43F}" xr6:coauthVersionLast="45" xr6:coauthVersionMax="45" xr10:uidLastSave="{00000000-0000-0000-0000-000000000000}"/>
  <bookViews>
    <workbookView xWindow="-120" yWindow="-120" windowWidth="29040" windowHeight="15840" tabRatio="597" firstSheet="1" activeTab="1" xr2:uid="{00000000-000D-0000-FFFF-FFFF00000000}"/>
  </bookViews>
  <sheets>
    <sheet name="Baixa Densidade" sheetId="7" state="hidden" r:id="rId1"/>
    <sheet name="Memória Descritiva_+CO3SO Urb" sheetId="14" r:id="rId2"/>
    <sheet name="Simulador_+CO3SO Urb" sheetId="13" r:id="rId3"/>
    <sheet name="Auxiliar" sheetId="1" state="hidden" r:id="rId4"/>
  </sheets>
  <externalReferences>
    <externalReference r:id="rId5"/>
    <externalReference r:id="rId6"/>
  </externalReferences>
  <definedNames>
    <definedName name="anscount" hidden="1">1</definedName>
    <definedName name="_xlnm.Print_Area" localSheetId="1">'Memória Descritiva_+CO3SO Urb'!$A$1:$Q$239</definedName>
    <definedName name="Bu">[1]INPUT!$B$10</definedName>
    <definedName name="DC">[1]INPUT!$B$8</definedName>
    <definedName name="EXHIBIT_01">#REF!</definedName>
    <definedName name="EXHIBIT_02">#REF!</definedName>
    <definedName name="EXHIBIT_05">#REF!</definedName>
    <definedName name="EXHIBIT_06">#REF!</definedName>
    <definedName name="EXHIBIT_07">#REF!</definedName>
    <definedName name="EXHIBIT_08">#REF!</definedName>
    <definedName name="new_proj">'[2]Novos Projectos'!$A$3:$A$57</definedName>
    <definedName name="Pm">[1]INPUT!$B$6</definedName>
    <definedName name="Rd">[1]INPUT!$B$4</definedName>
    <definedName name="t">[1]INPUT!$B$7</definedName>
    <definedName name="TD">[1]INPUT!$B$9</definedName>
    <definedName name="_xlnm.Print_Titles" localSheetId="1">'Memória Descritiva_+CO3SO Urb'!$1:$4</definedName>
    <definedName name="VARa">[1]INPUT!$B$12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3" l="1"/>
  <c r="Y36" i="13"/>
  <c r="F23" i="13" l="1"/>
  <c r="G23" i="13"/>
  <c r="H23" i="13"/>
  <c r="J23" i="13"/>
  <c r="K23" i="13" s="1"/>
  <c r="L23" i="13" s="1"/>
  <c r="M23" i="13" s="1"/>
  <c r="N23" i="13" s="1"/>
  <c r="F24" i="13"/>
  <c r="G24" i="13"/>
  <c r="H24" i="13"/>
  <c r="J24" i="13"/>
  <c r="K24" i="13" s="1"/>
  <c r="L24" i="13" s="1"/>
  <c r="M24" i="13" s="1"/>
  <c r="N24" i="13" s="1"/>
  <c r="F25" i="13"/>
  <c r="G25" i="13"/>
  <c r="H25" i="13"/>
  <c r="J25" i="13"/>
  <c r="K25" i="13" s="1"/>
  <c r="L25" i="13" s="1"/>
  <c r="M25" i="13" s="1"/>
  <c r="N25" i="13" s="1"/>
  <c r="F26" i="13"/>
  <c r="G26" i="13"/>
  <c r="H26" i="13"/>
  <c r="J26" i="13"/>
  <c r="K26" i="13" s="1"/>
  <c r="L26" i="13" s="1"/>
  <c r="M26" i="13" s="1"/>
  <c r="N26" i="13" s="1"/>
  <c r="F27" i="13"/>
  <c r="G27" i="13"/>
  <c r="H27" i="13"/>
  <c r="J27" i="13"/>
  <c r="K27" i="13" s="1"/>
  <c r="L27" i="13" s="1"/>
  <c r="M27" i="13" s="1"/>
  <c r="N27" i="13" s="1"/>
  <c r="F28" i="13"/>
  <c r="G28" i="13"/>
  <c r="H28" i="13"/>
  <c r="J28" i="13"/>
  <c r="K28" i="13" s="1"/>
  <c r="L28" i="13" s="1"/>
  <c r="M28" i="13" s="1"/>
  <c r="N28" i="13" s="1"/>
  <c r="F29" i="13"/>
  <c r="G29" i="13"/>
  <c r="H29" i="13"/>
  <c r="J29" i="13"/>
  <c r="K29" i="13" s="1"/>
  <c r="L29" i="13" s="1"/>
  <c r="M29" i="13" s="1"/>
  <c r="N29" i="13" s="1"/>
  <c r="F30" i="13"/>
  <c r="G30" i="13"/>
  <c r="H30" i="13"/>
  <c r="J30" i="13"/>
  <c r="K30" i="13" s="1"/>
  <c r="L30" i="13" s="1"/>
  <c r="M30" i="13" s="1"/>
  <c r="N30" i="13" s="1"/>
  <c r="F31" i="13"/>
  <c r="G31" i="13"/>
  <c r="H31" i="13"/>
  <c r="J31" i="13"/>
  <c r="K31" i="13" s="1"/>
  <c r="L31" i="13" s="1"/>
  <c r="M31" i="13" s="1"/>
  <c r="N31" i="13" s="1"/>
  <c r="F32" i="13"/>
  <c r="G32" i="13"/>
  <c r="H32" i="13"/>
  <c r="J32" i="13"/>
  <c r="K32" i="13" s="1"/>
  <c r="L32" i="13" s="1"/>
  <c r="M32" i="13" s="1"/>
  <c r="N32" i="13" s="1"/>
  <c r="F33" i="13"/>
  <c r="G33" i="13"/>
  <c r="H33" i="13"/>
  <c r="J33" i="13"/>
  <c r="K33" i="13" s="1"/>
  <c r="L33" i="13" s="1"/>
  <c r="M33" i="13" s="1"/>
  <c r="N33" i="13" s="1"/>
  <c r="F34" i="13"/>
  <c r="G34" i="13"/>
  <c r="H34" i="13"/>
  <c r="J34" i="13"/>
  <c r="K34" i="13" s="1"/>
  <c r="L34" i="13" s="1"/>
  <c r="M34" i="13" s="1"/>
  <c r="N34" i="13" s="1"/>
  <c r="F35" i="13"/>
  <c r="J35" i="13"/>
  <c r="K35" i="13" s="1"/>
  <c r="F22" i="13"/>
  <c r="G22" i="13"/>
  <c r="H22" i="13"/>
  <c r="J22" i="13"/>
  <c r="K22" i="13" s="1"/>
  <c r="L22" i="13" s="1"/>
  <c r="M22" i="13" s="1"/>
  <c r="N22" i="13" s="1"/>
  <c r="F20" i="13"/>
  <c r="J20" i="13"/>
  <c r="K20" i="13" s="1"/>
  <c r="F21" i="13"/>
  <c r="J21" i="13"/>
  <c r="K21" i="13" s="1"/>
  <c r="F19" i="13"/>
  <c r="J19" i="13"/>
  <c r="K19" i="13" s="1"/>
  <c r="F17" i="13"/>
  <c r="K17" i="13"/>
  <c r="F18" i="13"/>
  <c r="J18" i="13"/>
  <c r="K18" i="13" s="1"/>
  <c r="F16" i="13"/>
  <c r="J16" i="13" l="1"/>
  <c r="K16" i="13" s="1"/>
  <c r="B18" i="13"/>
  <c r="Y18" i="13" s="1"/>
  <c r="B19" i="13"/>
  <c r="Y19" i="13" s="1"/>
  <c r="B20" i="13"/>
  <c r="Y20" i="13" s="1"/>
  <c r="B21" i="13"/>
  <c r="Y21" i="13" s="1"/>
  <c r="B22" i="13"/>
  <c r="Y22" i="13" s="1"/>
  <c r="B23" i="13"/>
  <c r="Y23" i="13" s="1"/>
  <c r="B24" i="13"/>
  <c r="Y24" i="13" s="1"/>
  <c r="B25" i="13"/>
  <c r="Y25" i="13" s="1"/>
  <c r="B26" i="13"/>
  <c r="Y26" i="13" s="1"/>
  <c r="B27" i="13"/>
  <c r="Y27" i="13" s="1"/>
  <c r="B28" i="13"/>
  <c r="Y28" i="13" s="1"/>
  <c r="B29" i="13"/>
  <c r="Y29" i="13" s="1"/>
  <c r="B30" i="13"/>
  <c r="Y30" i="13" s="1"/>
  <c r="B31" i="13"/>
  <c r="Y31" i="13" s="1"/>
  <c r="B32" i="13"/>
  <c r="Y32" i="13" s="1"/>
  <c r="B33" i="13"/>
  <c r="Y33" i="13" s="1"/>
  <c r="B34" i="13"/>
  <c r="Y34" i="13" s="1"/>
  <c r="B35" i="13"/>
  <c r="B17" i="13"/>
  <c r="Y17" i="13" s="1"/>
  <c r="B16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 s="1"/>
  <c r="A17" i="13"/>
  <c r="A16" i="13"/>
  <c r="G35" i="13" l="1"/>
  <c r="H35" i="13" s="1"/>
  <c r="Y35" i="13"/>
  <c r="L35" i="13"/>
  <c r="M35" i="13" s="1"/>
  <c r="N35" i="13" s="1"/>
  <c r="E2" i="13"/>
  <c r="B2" i="13"/>
  <c r="G21" i="13" l="1"/>
  <c r="G20" i="13"/>
  <c r="G19" i="13"/>
  <c r="G18" i="13"/>
  <c r="G17" i="13"/>
  <c r="Y16" i="13"/>
  <c r="G16" i="13" s="1"/>
  <c r="H16" i="13" s="1"/>
  <c r="L16" i="13" s="1"/>
  <c r="M16" i="13" s="1"/>
  <c r="N16" i="13" s="1"/>
  <c r="H21" i="13" l="1"/>
  <c r="L21" i="13" s="1"/>
  <c r="M21" i="13" s="1"/>
  <c r="N21" i="13" s="1"/>
  <c r="H20" i="13"/>
  <c r="L20" i="13" s="1"/>
  <c r="M20" i="13" s="1"/>
  <c r="N20" i="13" s="1"/>
  <c r="H19" i="13"/>
  <c r="L19" i="13" s="1"/>
  <c r="M19" i="13" s="1"/>
  <c r="N19" i="13" s="1"/>
  <c r="H18" i="13"/>
  <c r="L18" i="13" s="1"/>
  <c r="M18" i="13" s="1"/>
  <c r="N18" i="13" s="1"/>
  <c r="H17" i="13"/>
  <c r="L17" i="13" s="1"/>
  <c r="K41" i="13"/>
  <c r="M17" i="13" l="1"/>
  <c r="N17" i="13" s="1"/>
  <c r="L36" i="13"/>
  <c r="K43" i="13"/>
  <c r="K45" i="13" s="1"/>
  <c r="M45" i="13" s="1"/>
  <c r="N36" i="13"/>
  <c r="M36" i="13" l="1"/>
  <c r="K47" i="13" s="1"/>
  <c r="K49" i="13" l="1"/>
  <c r="M47" i="13"/>
  <c r="M4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NORTE 2020</author>
    <author>Bruno Santos</author>
  </authors>
  <commentList>
    <comment ref="K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NORTE 2020:</t>
        </r>
        <r>
          <rPr>
            <sz val="9"/>
            <color indexed="81"/>
            <rFont val="Tahoma"/>
            <family val="2"/>
          </rPr>
          <t xml:space="preserve">
Tendo por referência a remuneração base, excluídos os subsídios de Natal e de férias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O menor dos dois valores: (2+3+4) ou (6+7)</t>
        </r>
      </text>
    </comment>
  </commentList>
</comments>
</file>

<file path=xl/sharedStrings.xml><?xml version="1.0" encoding="utf-8"?>
<sst xmlns="http://schemas.openxmlformats.org/spreadsheetml/2006/main" count="359" uniqueCount="277">
  <si>
    <t>NÃO</t>
  </si>
  <si>
    <t>IAS</t>
  </si>
  <si>
    <t>Alfândega da Fé</t>
  </si>
  <si>
    <t>Arcos de Valdevez</t>
  </si>
  <si>
    <t>Arouca</t>
  </si>
  <si>
    <t>Boticas</t>
  </si>
  <si>
    <t>Alijó</t>
  </si>
  <si>
    <t>Chaves</t>
  </si>
  <si>
    <t>Baião</t>
  </si>
  <si>
    <t>Armamar</t>
  </si>
  <si>
    <t>Bragança</t>
  </si>
  <si>
    <t>Melgaço</t>
  </si>
  <si>
    <t>Montalegre</t>
  </si>
  <si>
    <t>Carrazeda de Ansiães</t>
  </si>
  <si>
    <t>Macedo de Cavaleiros</t>
  </si>
  <si>
    <t>Monção</t>
  </si>
  <si>
    <t>Ribeira de Pena</t>
  </si>
  <si>
    <t>Celorico de Basto</t>
  </si>
  <si>
    <t>Freixo de Espada à Cinta</t>
  </si>
  <si>
    <t>Miranda do Douro</t>
  </si>
  <si>
    <t>Paredes de Coura</t>
  </si>
  <si>
    <t>Terras de Bouro</t>
  </si>
  <si>
    <t>Valpaços</t>
  </si>
  <si>
    <t>Cinfães</t>
  </si>
  <si>
    <t>Lamego</t>
  </si>
  <si>
    <t>Mirandela</t>
  </si>
  <si>
    <t>Ponte da Barca</t>
  </si>
  <si>
    <t>Vila Verde</t>
  </si>
  <si>
    <t>Vila Pouca de Aguiar</t>
  </si>
  <si>
    <t>Mesão Frio</t>
  </si>
  <si>
    <t>Mogadouro</t>
  </si>
  <si>
    <t>Ave</t>
  </si>
  <si>
    <t>Moimenta da Beira</t>
  </si>
  <si>
    <t>Vila Flor</t>
  </si>
  <si>
    <t>Cabeceiras de Basto</t>
  </si>
  <si>
    <t>Murça</t>
  </si>
  <si>
    <t>Vimioso</t>
  </si>
  <si>
    <t>Fafe</t>
  </si>
  <si>
    <t>Penedono</t>
  </si>
  <si>
    <t>Vinhais</t>
  </si>
  <si>
    <t>Vila Nova de Cerveira</t>
  </si>
  <si>
    <t>Peso da Régua</t>
  </si>
  <si>
    <t>Mondim de Basto</t>
  </si>
  <si>
    <t>Resende</t>
  </si>
  <si>
    <t>Sabrosa</t>
  </si>
  <si>
    <t>Santa Marta de Penaguião</t>
  </si>
  <si>
    <t>Vieira do Minho</t>
  </si>
  <si>
    <t>São João da Pesqueira</t>
  </si>
  <si>
    <t>Sernancelhe</t>
  </si>
  <si>
    <t>Tabuaço</t>
  </si>
  <si>
    <t>Tarouca</t>
  </si>
  <si>
    <t>Torre de Moncorvo</t>
  </si>
  <si>
    <t>Vila Nova de Foz Côa</t>
  </si>
  <si>
    <t>Vila Real</t>
  </si>
  <si>
    <t>Alto Minho</t>
  </si>
  <si>
    <t>Cávado</t>
  </si>
  <si>
    <t>Área Metropolitana do Porto</t>
  </si>
  <si>
    <t>Alto Tâmega</t>
  </si>
  <si>
    <t>Tâmega e Sousa</t>
  </si>
  <si>
    <t>Douro</t>
  </si>
  <si>
    <t>Terras de Trás-os-Montes</t>
  </si>
  <si>
    <t>NUT III</t>
  </si>
  <si>
    <t>Municípios Baixa Densidade NORTE</t>
  </si>
  <si>
    <t>Ansiães</t>
  </si>
  <si>
    <t>Amarante</t>
  </si>
  <si>
    <t>Candemil</t>
  </si>
  <si>
    <t>Gouveia (São Simão)</t>
  </si>
  <si>
    <t>Jazente</t>
  </si>
  <si>
    <t>Rebordelo</t>
  </si>
  <si>
    <t>Salvador do Monte</t>
  </si>
  <si>
    <t>União das freguesias de Aboadela, Sanche e Várzea</t>
  </si>
  <si>
    <t>União das freguesias de Olo e Canadelo</t>
  </si>
  <si>
    <t>União das freguesas de Bustelo, Carneiro e Carvalho de Rei</t>
  </si>
  <si>
    <t>Vila Chã do Marão</t>
  </si>
  <si>
    <t>Amares</t>
  </si>
  <si>
    <t>Bouro (Santa Marta)</t>
  </si>
  <si>
    <t>Goães</t>
  </si>
  <si>
    <t>União das freguesias de Caldelas, Sequeiros e Paranhos</t>
  </si>
  <si>
    <t>União das freguesias de Vilela, Seramil e Paredes Secas</t>
  </si>
  <si>
    <t>Dem</t>
  </si>
  <si>
    <t>União das freguesias de Arga (Baixo, Cima e São João)</t>
  </si>
  <si>
    <t>União das freguesias de Gondar e Orbacém</t>
  </si>
  <si>
    <t>Castelo de Paiva</t>
  </si>
  <si>
    <t>Real</t>
  </si>
  <si>
    <t>União das Fregueisas da Raia, Pedorido e Paraíso</t>
  </si>
  <si>
    <t>Caminha</t>
  </si>
  <si>
    <t>Guimarães</t>
  </si>
  <si>
    <t>União das freguesias de Arosa e Castelões</t>
  </si>
  <si>
    <t>Marco de Canaveses</t>
  </si>
  <si>
    <t>Várzea, Aliviada e Folhada</t>
  </si>
  <si>
    <t>Ponte de Lima</t>
  </si>
  <si>
    <t>Anais</t>
  </si>
  <si>
    <t>Ardegão, Freixo e Mato</t>
  </si>
  <si>
    <t>Associação de freguesias do Vale do Neiva</t>
  </si>
  <si>
    <t>Bárrio e Cepões</t>
  </si>
  <si>
    <t>Beiral do Lima</t>
  </si>
  <si>
    <t>Boalhosa</t>
  </si>
  <si>
    <t>Cabaços e Fojo Lobal</t>
  </si>
  <si>
    <t>Cabração e Moreira do Lima</t>
  </si>
  <si>
    <t>Estorãos</t>
  </si>
  <si>
    <t>Calheiros</t>
  </si>
  <si>
    <t>Friastelas</t>
  </si>
  <si>
    <t>Gemieira</t>
  </si>
  <si>
    <t>Gondufe</t>
  </si>
  <si>
    <t>Labruja</t>
  </si>
  <si>
    <t>Labrujó, Rendufe e Vilar do Monte</t>
  </si>
  <si>
    <t>Navió e Vitorino dos Piães</t>
  </si>
  <si>
    <t>Poiares</t>
  </si>
  <si>
    <t>Serdedelo</t>
  </si>
  <si>
    <t>Vale de Cambra</t>
  </si>
  <si>
    <t>Arões</t>
  </si>
  <si>
    <t>Junqueira</t>
  </si>
  <si>
    <t>Valença</t>
  </si>
  <si>
    <t>Boivão</t>
  </si>
  <si>
    <t>Fontoura</t>
  </si>
  <si>
    <t>União das freguesias de Gondomil e Safins</t>
  </si>
  <si>
    <t>União das freguesias de São Julião e Silva</t>
  </si>
  <si>
    <t>Viana do Castelo</t>
  </si>
  <si>
    <t>Montaria</t>
  </si>
  <si>
    <t>Concelho Sem Baixa Densidade</t>
  </si>
  <si>
    <t>Freguesia baixa densidade</t>
  </si>
  <si>
    <t xml:space="preserve">Tipologias de operação </t>
  </si>
  <si>
    <t>1 - Criação de Postos de Trabalho nas seguintes condições</t>
  </si>
  <si>
    <t>2 - Elegíveis contratos de trabalho sem termo, desde que celebrados após a apresentação da candidatura</t>
  </si>
  <si>
    <t>3- alínea e) do nº1 só se aplicam ao  +CO3SO Emprego Interior</t>
  </si>
  <si>
    <t>Empresa iniciou atividade há menos de 5 anos?</t>
  </si>
  <si>
    <t>a)</t>
  </si>
  <si>
    <t xml:space="preserve">b) </t>
  </si>
  <si>
    <t>c)</t>
  </si>
  <si>
    <t xml:space="preserve">d.i) </t>
  </si>
  <si>
    <t xml:space="preserve">d.ii) </t>
  </si>
  <si>
    <t>d.iii)</t>
  </si>
  <si>
    <t>d.iv)</t>
  </si>
  <si>
    <t xml:space="preserve">d.v) </t>
  </si>
  <si>
    <t xml:space="preserve">d.vi) </t>
  </si>
  <si>
    <t xml:space="preserve">d.vii) </t>
  </si>
  <si>
    <t xml:space="preserve">d.viii) </t>
  </si>
  <si>
    <t xml:space="preserve">d.ix) </t>
  </si>
  <si>
    <t xml:space="preserve">d.x) </t>
  </si>
  <si>
    <t xml:space="preserve">d.xi) </t>
  </si>
  <si>
    <t xml:space="preserve">d.xii) </t>
  </si>
  <si>
    <t xml:space="preserve">f) </t>
  </si>
  <si>
    <t>Próprio emprego</t>
  </si>
  <si>
    <t>Desempregados inscritos há pelo menos 6 meses no IEFP</t>
  </si>
  <si>
    <t xml:space="preserve">Desempregados inscritos há pelo menos 2 meses no IEFP &lt;= 29 anos ou &gt;45 anos </t>
  </si>
  <si>
    <t xml:space="preserve">Desempregado inscrito no IEFP, beneficiário de prestação de desemprego </t>
  </si>
  <si>
    <t>Desempregado inscrito no IEFP, beneficiário do rendimento social de inserção</t>
  </si>
  <si>
    <t>Desempregado inscrito no IEFP, com deficiência e incapacidade</t>
  </si>
  <si>
    <t>Desempregado inscrito no IEFP, que integre família monoparental</t>
  </si>
  <si>
    <t>Desempregado inscrito no IEFP, cujo conjuge ou pessoa com quem viva em união de facto se encontre igualmente em situação de desemprego, inscrito no IEFP</t>
  </si>
  <si>
    <t>Desempregado inscrito no IEFP, vítima de violência doméstica</t>
  </si>
  <si>
    <t>Desempregado inscrito no IEFP, refugiado</t>
  </si>
  <si>
    <t>Desempregado inscrito no IEFP, Ex-recluso e aquele que tenha cumprido penas ou medidas judiciais não privativas e liberdades em condições de se inserir na vida ativa</t>
  </si>
  <si>
    <t>Desempregado inscrito no IEFP, toxicodependente em processo de recuperação</t>
  </si>
  <si>
    <t>Desempregado inscrito no IEFP, em situação de sem-abrigo</t>
  </si>
  <si>
    <t>Desempregado inscrito no IEFP, vítima de tráfico de seres humanos</t>
  </si>
  <si>
    <t>Pessoas que não tenham registos na segurança social como trabalhadores por conta de outrem, nem como trabalhadores independentes nos 6 meses anteriores à contratação.</t>
  </si>
  <si>
    <t>Desempregado inscrito no IEFP, que tenha prestado serviço efetivo em regime de contrato, regime de contrato especial ou regime de voluntariado nas forças armadas ( condições do nº 2 do artigo 22º do Decreto-lei nº76/2018)</t>
  </si>
  <si>
    <t>Nº de meses a financiar</t>
  </si>
  <si>
    <t>Ordenação
PT</t>
  </si>
  <si>
    <t>OCS Taxa Fixa 40%</t>
  </si>
  <si>
    <t>Valor Máximo de Apoio (IAS)</t>
  </si>
  <si>
    <t>(1)</t>
  </si>
  <si>
    <t>(2)</t>
  </si>
  <si>
    <t>(3)</t>
  </si>
  <si>
    <t>(5)</t>
  </si>
  <si>
    <t>Total Elegível</t>
  </si>
  <si>
    <t>R.1.4.2. Apoio à criação do Próprio Emprego</t>
  </si>
  <si>
    <t>R.1.4.3. Apoios Diretos à Contratação</t>
  </si>
  <si>
    <t>R1. Encargos com Destinatários</t>
  </si>
  <si>
    <t>TSU</t>
  </si>
  <si>
    <t>(4)</t>
  </si>
  <si>
    <t>(6)</t>
  </si>
  <si>
    <t>(7)</t>
  </si>
  <si>
    <t>Majoração 0,5 IAS</t>
  </si>
  <si>
    <t>(8)</t>
  </si>
  <si>
    <t>Investidor da Diáspora</t>
  </si>
  <si>
    <t>GAL</t>
  </si>
  <si>
    <t>AG</t>
  </si>
  <si>
    <t>Anexo E - Memória Descritiva</t>
  </si>
  <si>
    <t>Beneficiário (Empresa)</t>
  </si>
  <si>
    <t>NIF</t>
  </si>
  <si>
    <t>Dimensão da empresa</t>
  </si>
  <si>
    <t>Forma jurídica da empresa</t>
  </si>
  <si>
    <t>Data de início de atividade</t>
  </si>
  <si>
    <t>Nº Homens</t>
  </si>
  <si>
    <t>Nº Mulheres</t>
  </si>
  <si>
    <t>Homens</t>
  </si>
  <si>
    <t>Mulheres</t>
  </si>
  <si>
    <t>Órgãos de direção/administração/gestão</t>
  </si>
  <si>
    <t>Salário médio*</t>
  </si>
  <si>
    <t>* Se necessário, poderá vir a ser solicitado ao beneficiário comprovativo desta informação 
(ex.: mapa de remunerações do pessoal, por categoria)</t>
  </si>
  <si>
    <t>CAE (REV.3) da atividade  objeto de candidatura</t>
  </si>
  <si>
    <t>Designação</t>
  </si>
  <si>
    <t>Percent. (%)</t>
  </si>
  <si>
    <t>«Investidor da Diáspora» *</t>
  </si>
  <si>
    <t>Nacionalidade</t>
  </si>
  <si>
    <t xml:space="preserve">Cidadão português </t>
  </si>
  <si>
    <t>S/N</t>
  </si>
  <si>
    <t>País de Residência</t>
  </si>
  <si>
    <t>% Investimento no projeto</t>
  </si>
  <si>
    <t>Luso-descendente</t>
  </si>
  <si>
    <t>*Alínea o) do artº 2º da Portaria nº 52/2020, na sua redação atual.</t>
  </si>
  <si>
    <t>I - Caracterização do beneficiário e da sua atividade</t>
  </si>
  <si>
    <r>
      <t xml:space="preserve">Breve caraterização e historial da empresa (quando aplicável) assinalando:
</t>
    </r>
    <r>
      <rPr>
        <sz val="11"/>
        <rFont val="Calibri"/>
        <family val="2"/>
        <scheme val="minor"/>
      </rPr>
      <t>(i) O perfil dos seus sócios/fundadores, alterações ao capital social, participações e relações de grupo da empresa; (ii) Principais caraterísticas da atividade e pontos chave na sua evolução ; (iii) Meios técnicos, físicos e humanos da empresa;(iv) Os principais pontos fortes e pontos fracos da empresa face aos seus concorrentes; (v) Principais clientes (máx 6000 carateres)</t>
    </r>
  </si>
  <si>
    <t>II - Caraterização do projeto</t>
  </si>
  <si>
    <r>
      <rPr>
        <b/>
        <sz val="11"/>
        <rFont val="Calibri"/>
        <family val="2"/>
      </rPr>
      <t>Descrição do projeto</t>
    </r>
    <r>
      <rPr>
        <sz val="11"/>
        <rFont val="Calibri"/>
        <family val="2"/>
        <scheme val="minor"/>
      </rPr>
      <t>, integrando os seguintes pontos: 
i) Identificação dos objetivos gerais e específicos;  ii) Metodologia de intervenção; iii) Mercado alvo, clientes; iv) Estratégia associada à criação dos postos dos trabalho (atividades, processos ou produtos a desenvolver);  v) explicitação da sustentabilidade pós-projeto vi) Grau de inovação e diferenciação, setorial e territorial;  vii) mecanismos que garantam a igualdade de oportunidades e igualdade de género.
Deverá ser indicado de forma clara se se trata de um projeto de criação, expansão ou modernização. (máx 6000 carateres)</t>
    </r>
  </si>
  <si>
    <t>PT**</t>
  </si>
  <si>
    <t>Situação
[Alíneas a) a f) do nº1 do artigo 6º]</t>
  </si>
  <si>
    <t>Género</t>
  </si>
  <si>
    <t>Nível de Qualificação
 (QNQ)</t>
  </si>
  <si>
    <r>
      <rPr>
        <b/>
        <sz val="10"/>
        <rFont val="Tahoma"/>
        <family val="2"/>
      </rPr>
      <t>Média de trabalhadores diretamente registados nos 12 meses que precedem a submissão da candidatura</t>
    </r>
    <r>
      <rPr>
        <sz val="10"/>
        <rFont val="Tahoma"/>
        <family val="2"/>
      </rPr>
      <t xml:space="preserve"> [alínea b) do artigo 2.º]</t>
    </r>
  </si>
  <si>
    <t>PT 1</t>
  </si>
  <si>
    <t>PT 2</t>
  </si>
  <si>
    <t>Pessoas apoiadas no âmbito da criação de emprego, incluindo autoemprego, que permanecem 6 meses após o fim do apoio</t>
  </si>
  <si>
    <t>PT 3</t>
  </si>
  <si>
    <t>PT 4</t>
  </si>
  <si>
    <t>PT 5</t>
  </si>
  <si>
    <t>O valor mínimo não poderá ser inferior a 50%, devendo arredondar-se o resultado de modo a considerar no numerador nº inteiro de postos de trabalho (Ex.: 1 PT = 1/1= 100%; 2 PT = ½= 50%; 3 PT = 2/3 = 68%; 4 PT = 2/4 = 50%; 5 PT = 3/5= 60%; etc).</t>
  </si>
  <si>
    <t>PT 6</t>
  </si>
  <si>
    <t>PT 7</t>
  </si>
  <si>
    <t>PT 8</t>
  </si>
  <si>
    <t>PT 9</t>
  </si>
  <si>
    <t>PT 10</t>
  </si>
  <si>
    <t xml:space="preserve">* Registar por ordem cronológica, os dados relativos aos postos de trabalho que se prevê criar. Se necessário, poderá inserir novas linhas.  </t>
  </si>
  <si>
    <t>III - Auto-avaliação / Critérios de seleção</t>
  </si>
  <si>
    <t>1. RELEVÂNCIA DOS PROJETOS, FACE AO DIAGNÓSTICO DA SITUAÇÃO DE PARTIDA E AO PRINCÍPIO DA ADICIONALIDADE, A SUA COERÊNCIA INTERNA, ESTIMATIVA DOS CUSTOS E RECURSOS ENVOLVIDOS, INDICADORES DE REALIZAÇÃO E RESULTADO E SUA ARTICULAÇÃO COM AS AÇÕES A DESENVOLVER.</t>
  </si>
  <si>
    <t>O presente critério pretende avaliar a qualidade do projeto e a adequação dos Postos de Trabalho a contratar face à estratégia de desenvolvimento/criação da entidade, atendendo-se: 
a) à caraterização do plano de investimento e da estratégia associada, incidindo em todos os tópicos relevantes identificados para o efeito no modelo de Memória Descritiva; 
b) à coerência dos perfis dos trabalhadores a contratar com a estratégia de criação de emprego associada.
 (máx. 3500 caracteres)</t>
  </si>
  <si>
    <r>
      <t>2. EFEITO DOS PROJETOS SOBRE A SUSTENTABILIDADE DO EMPREGO RELATIVAMENTE A GRUPOS ESPECIALMENTE CARENCIADOS (DESEMPREGADOS, DESFAVORECIDOS E INATIVOS).</t>
    </r>
    <r>
      <rPr>
        <b/>
        <sz val="10"/>
        <rFont val="Tahoma"/>
        <family val="2"/>
        <charset val="1"/>
      </rPr>
      <t xml:space="preserve"> 
</t>
    </r>
    <r>
      <rPr>
        <sz val="10"/>
        <rFont val="Tahoma"/>
        <family val="2"/>
      </rPr>
      <t>Com este critério, pretende‐se avaliar o contributo do projeto para a criação e manutenção de postos de trabalho destinados a pessoas de grupos com maior dificuldade de inserção no mercado de trabalho. Valoriza-se os seguintes parâmetros:
i. Desempregados inscritos há pelo menos seis meses no IEFP, I. P.;
ii. Desempregados inscritos há pelo menos dois meses no IEFP, com ≤ de 29 anos ou ≥ 45 anos;
iii. Desempregados inscritos no IEFP, independentemente do tempo de inscrição, se pertencentes aos grupos a que refere alínea d), do nº 1 do artº 6º da Portaria nº 52/2020, de 28 de fevereiro
iv. Pessoas a que referem alíneas e)* e f) do nº 1 do artigo 6º da Portaria nº 52/2020.
Nota: apenas aplicável no caso da modalidade “+CO3SO Interior”</t>
    </r>
    <r>
      <rPr>
        <b/>
        <sz val="10"/>
        <rFont val="Tahoma"/>
        <family val="2"/>
      </rPr>
      <t xml:space="preserve">
 (máx 3500 carateres)
</t>
    </r>
  </si>
  <si>
    <r>
      <t xml:space="preserve">3. CONTRIBUTOS DOS PROJETOS PARA A CONCRETIZAÇÃO DOS INDICADORES DE REALIZAÇÃO E DE RESULTADO DOS OBJETIVOS ESPECÍFICOS DO PROGRAMA OPERACIONAL
</t>
    </r>
    <r>
      <rPr>
        <sz val="10"/>
        <rFont val="Tahoma"/>
        <family val="2"/>
      </rPr>
      <t>Avalia o contributo potencial do projeto para a prossecução dos objetivos específicos do NORTE 2020 em que se enquadra a tipologia em causa e para a concretização das metas associadas, a saber:
- Objetivo específico das PI 9.6/9.10: “Constituir/dinamizar estratégias de desenvolvimento socioeconómico de base local lideradas pelas respetivas comunidades”
- Metas do Programa para 2023:
. Indicador de resultado: “Postos de trabalho criados que se mantêm 6 meses após o fim do apoio” – 50%
. Indicador de realização: “Postos de trabalho criados” – 3 000
(máx 3500 carateres)</t>
    </r>
  </si>
  <si>
    <t xml:space="preserve">3.1 Avalia o contributo potencial do projeto para o indicador de realização </t>
  </si>
  <si>
    <r>
      <t xml:space="preserve">3.2 Avalia o contributo potencial do projeto para indicador de resultado
</t>
    </r>
    <r>
      <rPr>
        <sz val="10"/>
        <rFont val="Tahoma"/>
        <family val="2"/>
      </rPr>
      <t>Nota: Nº de postos de trabalho que se mantêm 6 meses após o mês de conclusão da operação/Nº de postos de trabalho criados no âmbito da operação X 100.
Para o efeito, é tida em conta a meta registada pelo beneficiário em sede do formulário de candidatura (separador “Resultados a Contratualizar”).
De acordo com o definido no Aviso, o valor mínimo não poderá ser inferior a 100%, quando esteja em causa a criação de 1 posto de trabalho e 50%, nos restantes casos, devendo arredondar-se o resultado de modo a considerar no numerador nº inteiro de postos de trabalho (Ex.: 1 PT = 1/1= 100%; 2 PT = ½= 50%; 3 PT = 2/3 = 68%; 4 PT = 2/4 = 50%; 5 PT = 3/5= 60%; etc).
Salienta-se que o indicador de resultado aqui em apreço não se confunde com a obrigação prevista no artigo 18º da Portaria 52/2020: “d) Manter os postos de trabalho e o nível de emprego alcançado por via do apoio desde o início da vigência do contrato e pelo período de pelo menos 36 meses;”.</t>
    </r>
    <r>
      <rPr>
        <b/>
        <sz val="10"/>
        <rFont val="Tahoma"/>
        <family val="2"/>
        <charset val="1"/>
      </rPr>
      <t xml:space="preserve">
</t>
    </r>
  </si>
  <si>
    <r>
      <t xml:space="preserve">4. GRAU DE INOVAÇÃO DOS PROJETOS – NOS PROCESSO, NOS PRODUTOS E SERVIÇOS - FACE AO HISTÓRICO E AO CONTEXTO SETORIAL E TERRITORIAL 
</t>
    </r>
    <r>
      <rPr>
        <sz val="10"/>
        <rFont val="Tahoma"/>
        <family val="2"/>
      </rPr>
      <t xml:space="preserve">Através deste critério, pretende-se avaliar o enquadramento do projeto nos setores de maior ou menor Valor Acrescentado Bruto, na região. Os setores de maior VAB são por natureza os setores de maior inovação e que mais aproveitam dos novos processos e fatores endógenos regionais. Será avaliado com base na “Taxa de valor acrescentado bruto (%) das empresas por Localização geográfica (NUTS - 2013) e Atividade económica (Divisão - CAE Rev. 3)” em que o projeto se enquadra. 
NOTA: 
A “Taxa de VAB na CAE do projeto na NUTS III” é informação disponibilizada pelo INE, no âmbito do Sistema de Contas Integradas das Empresas (SCIE) e é aqui utilizada por divisão da CAE Rev. 3 (CAE a dois dígitos) e por NUTS III, com referência ao ano de 2018. Na eventualidade de a “Taxa de VAB” para a divisão da CAE e para a NUTS III pretendidas estar numa das seguintes situações: a) “dado não aplicável”; b) “dado confidencial”; ou c) valor igual ou inferior a zero; então deve tomar-se a “Taxa de VAB” para a mesma divisão da CAE mas para o total regional da NUT III ou, caso o problema ainda assim persista, a “Taxa de VAB” observada a nível NUTI III para o nível superior de agregação da CAE (secção da CAE, ou CAE a uma letra), ou, em última alternativa, o mesmo indicador observado a nível regional NUT III. Caso subsista qualquer problema deverá ser utilizado o valor correspondente à agregação da CAE a nível nacional </t>
    </r>
    <r>
      <rPr>
        <b/>
        <sz val="10"/>
        <rFont val="Tahoma"/>
        <family val="2"/>
      </rPr>
      <t>(máx 7000 carateres)</t>
    </r>
    <r>
      <rPr>
        <b/>
        <sz val="10"/>
        <rFont val="Tahoma"/>
        <family val="2"/>
        <charset val="1"/>
      </rPr>
      <t xml:space="preserve">
</t>
    </r>
  </si>
  <si>
    <r>
      <t xml:space="preserve">5. ENQUADRAMENTO NA ESTRATÉGIA DE DESENVOLVIMENTO LOCAL E RESPETIVO PROGRAMA DE AÇÃO  
</t>
    </r>
    <r>
      <rPr>
        <sz val="10"/>
        <rFont val="Tahoma"/>
        <family val="2"/>
      </rPr>
      <t>Pretende-se avaliar o contributo do projeto para a prossecução dos objetivos da EDL e do programa de ação da Estratégia de Desenvolvimento Local de Base Comunitária aprovados, no que respeita ao empreendedorismo e emprego, na perspetiva do contributo do projeto para o equilíbrio do mercado local de trabalho.</t>
    </r>
    <r>
      <rPr>
        <b/>
        <sz val="10"/>
        <rFont val="Tahoma"/>
        <family val="2"/>
      </rPr>
      <t xml:space="preserve">
</t>
    </r>
  </si>
  <si>
    <r>
      <t xml:space="preserve">CARATERIZAÇÃO DOS POSTOS DE TRABALHO A CRIAR
</t>
    </r>
    <r>
      <rPr>
        <sz val="10"/>
        <color theme="0"/>
        <rFont val="Calibri"/>
        <family val="2"/>
        <scheme val="minor"/>
      </rPr>
      <t>(nº 1 do artigo 6.º do Regulamento Específico +CO3SO)</t>
    </r>
  </si>
  <si>
    <t>R1. ENCARGOS COM DESTINATÁRIOS (Custos Diretos com PT criados)</t>
  </si>
  <si>
    <t>TAXA FIXA 40%</t>
  </si>
  <si>
    <t>TOTAL APOIO</t>
  </si>
  <si>
    <t>TSU
(Máx apoio)</t>
  </si>
  <si>
    <t xml:space="preserve">Remuneração base mensal </t>
  </si>
  <si>
    <t>Remuneração base total</t>
  </si>
  <si>
    <t>TSU 
(RB)</t>
  </si>
  <si>
    <t>Valor do Apoio Apurado (R1)</t>
  </si>
  <si>
    <t>(9)</t>
  </si>
  <si>
    <t>(10=8+9)</t>
  </si>
  <si>
    <t xml:space="preserve">+CO3SO Emprego
Urbano
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</si>
  <si>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Instruções:</t>
  </si>
  <si>
    <t>Dimensão da Empresa</t>
  </si>
  <si>
    <t>Empresário em Nome Individual.</t>
  </si>
  <si>
    <t>Micro</t>
  </si>
  <si>
    <t>&lt;10 colab/&lt;=2M€</t>
  </si>
  <si>
    <t>Sociedade Unipessoal por Quotas</t>
  </si>
  <si>
    <t>Pequena</t>
  </si>
  <si>
    <t>&lt;50 colab/&lt;=10M€</t>
  </si>
  <si>
    <t>Estabelecimento Individual de Responsabilidade Limitada</t>
  </si>
  <si>
    <t>Média</t>
  </si>
  <si>
    <t>&lt;250 colab/&lt;=50M€</t>
  </si>
  <si>
    <t>Sociedade por Quotas</t>
  </si>
  <si>
    <t>Sociedade Anónima</t>
  </si>
  <si>
    <t>Sociedade em Nome Coletivo</t>
  </si>
  <si>
    <t>Nível de Qualificação (QNQ)</t>
  </si>
  <si>
    <t>Sociedade em Comandita</t>
  </si>
  <si>
    <t>Masculino</t>
  </si>
  <si>
    <t>Sem Qualificação</t>
  </si>
  <si>
    <t>Cooperativa</t>
  </si>
  <si>
    <t>Feminino</t>
  </si>
  <si>
    <t>Nível 1</t>
  </si>
  <si>
    <t>Nível 2</t>
  </si>
  <si>
    <t>Nível 3</t>
  </si>
  <si>
    <t xml:space="preserve">Nível 4 </t>
  </si>
  <si>
    <t>Nível 5</t>
  </si>
  <si>
    <t>Nível 6</t>
  </si>
  <si>
    <t>Nível 7</t>
  </si>
  <si>
    <t>Nível 8</t>
  </si>
  <si>
    <t>SIM</t>
  </si>
  <si>
    <r>
      <rPr>
        <b/>
        <sz val="11"/>
        <color theme="0"/>
        <rFont val="Calibri"/>
        <family val="2"/>
        <scheme val="minor"/>
      </rPr>
      <t>Valores a Aprova</t>
    </r>
    <r>
      <rPr>
        <sz val="11"/>
        <color theme="0"/>
        <rFont val="Calibri"/>
        <family val="2"/>
        <scheme val="minor"/>
      </rPr>
      <t>r  
Regulamento Minimis 
(Máximo 200.000 €)</t>
    </r>
  </si>
  <si>
    <r>
      <rPr>
        <b/>
        <sz val="9"/>
        <rFont val="Calibri"/>
        <family val="2"/>
        <scheme val="minor"/>
      </rPr>
      <t>Preencha apenas as células a sombreado verde claro: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 xml:space="preserve">. TSU </t>
    </r>
    <r>
      <rPr>
        <sz val="9"/>
        <rFont val="Calibri"/>
        <family val="2"/>
        <scheme val="minor"/>
      </rPr>
      <t xml:space="preserve">- Confirme ou altere a TSU aplicável.
</t>
    </r>
    <r>
      <rPr>
        <b/>
        <sz val="9"/>
        <rFont val="Calibri"/>
        <family val="2"/>
        <scheme val="minor"/>
      </rPr>
      <t xml:space="preserve">. Empresa iniciou atividade há menos de 5 anos? </t>
    </r>
    <r>
      <rPr>
        <sz val="9"/>
        <rFont val="Calibri"/>
        <family val="2"/>
        <scheme val="minor"/>
      </rPr>
      <t xml:space="preserve">- Selecione a opção SIM / NÃO. Para o efeito, considere o período entre a criação da empresa e a data de submissão da candidatura.
</t>
    </r>
    <r>
      <rPr>
        <b/>
        <sz val="9"/>
        <rFont val="Calibri"/>
        <family val="2"/>
        <scheme val="minor"/>
      </rPr>
      <t xml:space="preserve">. Investidor da Diáspora </t>
    </r>
    <r>
      <rPr>
        <sz val="9"/>
        <rFont val="Calibri"/>
        <family val="2"/>
        <scheme val="minor"/>
      </rPr>
      <t xml:space="preserve">- Selecione a opção SIM / NÃO. Escolha "SIM" se está em causa um investimento realizado em território nacional com origem nas Comunidades Portuguesas e Luso-descendentes. Em caso de dúvida, consulte https://www.portaldascomunidades.mne.pt/pt/gabinete-de-apoio-ao-investidor-da-diaspora-gaid.
</t>
    </r>
    <r>
      <rPr>
        <b/>
        <sz val="9"/>
        <rFont val="Calibri"/>
        <family val="2"/>
        <scheme val="minor"/>
      </rPr>
      <t>. Caraterização dos postos de trabalho a criar</t>
    </r>
    <r>
      <rPr>
        <sz val="9"/>
        <rFont val="Calibri"/>
        <family val="2"/>
        <scheme val="minor"/>
      </rPr>
      <t xml:space="preserve"> - Registe os postos de trabalho de acordo com a ordem cronológica com que pensa vir a contratá-los, selecionando a situação em que se enquadra o trabalhador que ocupará o posto de trabalho..
</t>
    </r>
    <r>
      <rPr>
        <b/>
        <sz val="9"/>
        <rFont val="Calibri"/>
        <family val="2"/>
        <scheme val="minor"/>
      </rPr>
      <t xml:space="preserve">. Nº de meses a financiar </t>
    </r>
    <r>
      <rPr>
        <sz val="9"/>
        <rFont val="Calibri"/>
        <family val="2"/>
        <scheme val="minor"/>
      </rPr>
      <t xml:space="preserve">- Registe o nº de meses para os quais pede apoio, respeitando o limite definido no Aviso,
</t>
    </r>
    <r>
      <rPr>
        <b/>
        <sz val="9"/>
        <rFont val="Calibri"/>
        <family val="2"/>
        <scheme val="minor"/>
      </rPr>
      <t xml:space="preserve">. Remuneração base mensal </t>
    </r>
    <r>
      <rPr>
        <sz val="9"/>
        <rFont val="Calibri"/>
        <family val="2"/>
        <scheme val="minor"/>
      </rPr>
      <t xml:space="preserve">- Registe a remuneração de base mensal que prevê atribuir ao trabalhador a contratar. Não deve incluir os subsídios de Natal ou de férias. 
</t>
    </r>
    <r>
      <rPr>
        <b/>
        <sz val="9"/>
        <rFont val="Calibri"/>
        <family val="2"/>
        <scheme val="minor"/>
      </rPr>
      <t>As restantes células não são editáveis ou são calculadas automaticamente.</t>
    </r>
    <r>
      <rPr>
        <sz val="9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</si>
</sst>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##,###,##0"/>
    <numFmt numFmtId="165" formatCode="#,##0.00\ &quot;€&quot;"/>
  </numFmts>
  <fonts count="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2"/>
      <name val="Tahoma"/>
      <family val="2"/>
      <charset val="1"/>
    </font>
    <font>
      <b/>
      <sz val="12"/>
      <color theme="1"/>
      <name val="Tahoma"/>
      <family val="2"/>
      <charset val="1"/>
    </font>
    <font>
      <sz val="11"/>
      <name val="Calibri"/>
      <family val="2"/>
      <scheme val="minor"/>
    </font>
    <font>
      <b/>
      <sz val="18"/>
      <name val="Tahoma"/>
      <family val="2"/>
      <charset val="1"/>
    </font>
    <font>
      <b/>
      <sz val="10"/>
      <name val="Tahoma"/>
      <family val="2"/>
      <charset val="1"/>
    </font>
    <font>
      <b/>
      <sz val="9"/>
      <name val="Tahoma"/>
      <family val="2"/>
      <charset val="1"/>
    </font>
    <font>
      <sz val="9"/>
      <name val="Tahoma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Tahoma"/>
      <family val="2"/>
    </font>
    <font>
      <i/>
      <sz val="11"/>
      <name val="Calibri"/>
      <family val="2"/>
      <scheme val="minor"/>
    </font>
    <font>
      <b/>
      <sz val="10"/>
      <color theme="0"/>
      <name val="Tahoma"/>
      <family val="2"/>
      <charset val="1"/>
    </font>
    <font>
      <sz val="14"/>
      <color rgb="FFFF0000"/>
      <name val="Tahoma"/>
      <family val="2"/>
    </font>
    <font>
      <sz val="10"/>
      <name val="Arial"/>
      <family val="2"/>
    </font>
    <font>
      <b/>
      <sz val="10"/>
      <color indexed="9"/>
      <name val="Tahoma"/>
      <family val="2"/>
      <charset val="1"/>
    </font>
    <font>
      <b/>
      <sz val="11"/>
      <name val="Calibri"/>
      <family val="2"/>
    </font>
    <font>
      <sz val="10"/>
      <color rgb="FF0070C0"/>
      <name val="Tahoma"/>
      <family val="2"/>
      <charset val="1"/>
    </font>
    <font>
      <sz val="11"/>
      <color rgb="FF0070C0"/>
      <name val="Calibri"/>
      <family val="2"/>
      <scheme val="minor"/>
    </font>
    <font>
      <sz val="10"/>
      <color indexed="8"/>
      <name val="Tahoma"/>
      <family val="2"/>
      <charset val="1"/>
    </font>
    <font>
      <b/>
      <sz val="10"/>
      <name val="Tahoma"/>
      <family val="2"/>
    </font>
    <font>
      <sz val="10"/>
      <name val="Tahoma"/>
      <family val="2"/>
    </font>
    <font>
      <sz val="9"/>
      <color indexed="8"/>
      <name val="Tahoma"/>
      <family val="2"/>
      <charset val="1"/>
    </font>
    <font>
      <sz val="10"/>
      <name val="Tahoma"/>
      <family val="2"/>
      <charset val="1"/>
    </font>
    <font>
      <i/>
      <sz val="8"/>
      <color theme="1"/>
      <name val="Calibri"/>
      <family val="2"/>
      <scheme val="minor"/>
    </font>
    <font>
      <b/>
      <sz val="10"/>
      <color indexed="8"/>
      <name val="Tahoma"/>
      <family val="2"/>
      <charset val="1"/>
    </font>
    <font>
      <sz val="10"/>
      <color indexed="10"/>
      <name val="Tahoma"/>
      <family val="2"/>
      <charset val="1"/>
    </font>
    <font>
      <sz val="10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59"/>
      </patternFill>
    </fill>
    <fill>
      <patternFill patternType="solid">
        <fgColor rgb="FFCCFFCC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2" tint="-0.499984740745262"/>
        <bgColor indexed="59"/>
      </patternFill>
    </fill>
    <fill>
      <patternFill patternType="solid">
        <fgColor indexed="42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12" fillId="0" borderId="0"/>
    <xf numFmtId="0" fontId="27" fillId="0" borderId="0"/>
    <xf numFmtId="0" fontId="12" fillId="0" borderId="0">
      <alignment vertical="center"/>
    </xf>
  </cellStyleXfs>
  <cellXfs count="28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/>
    <xf numFmtId="0" fontId="3" fillId="4" borderId="1" xfId="0" applyFont="1" applyFill="1" applyBorder="1" applyAlignment="1">
      <alignment vertical="top"/>
    </xf>
    <xf numFmtId="0" fontId="4" fillId="5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/>
    <xf numFmtId="0" fontId="1" fillId="0" borderId="11" xfId="0" applyFont="1" applyBorder="1"/>
    <xf numFmtId="0" fontId="0" fillId="0" borderId="4" xfId="0" applyBorder="1"/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14" fillId="9" borderId="19" xfId="2" applyFont="1" applyFill="1" applyBorder="1" applyAlignment="1">
      <alignment vertical="center" wrapText="1"/>
    </xf>
    <xf numFmtId="0" fontId="14" fillId="9" borderId="20" xfId="2" applyFont="1" applyFill="1" applyBorder="1" applyAlignment="1">
      <alignment vertical="center" wrapText="1"/>
    </xf>
    <xf numFmtId="0" fontId="14" fillId="9" borderId="21" xfId="2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4" fillId="9" borderId="22" xfId="2" applyFont="1" applyFill="1" applyBorder="1" applyAlignment="1">
      <alignment vertical="center" wrapText="1"/>
    </xf>
    <xf numFmtId="0" fontId="14" fillId="9" borderId="23" xfId="2" applyFont="1" applyFill="1" applyBorder="1" applyAlignment="1">
      <alignment vertical="center" wrapText="1"/>
    </xf>
    <xf numFmtId="0" fontId="14" fillId="9" borderId="24" xfId="2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/>
    <xf numFmtId="0" fontId="9" fillId="0" borderId="0" xfId="0" applyFont="1" applyAlignment="1">
      <alignment horizontal="right"/>
    </xf>
    <xf numFmtId="164" fontId="18" fillId="11" borderId="0" xfId="2" applyNumberFormat="1" applyFont="1" applyFill="1" applyBorder="1" applyAlignment="1">
      <alignment vertical="center"/>
    </xf>
    <xf numFmtId="14" fontId="19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0" fontId="0" fillId="0" borderId="0" xfId="0" applyFill="1" applyBorder="1"/>
    <xf numFmtId="0" fontId="17" fillId="0" borderId="0" xfId="2" applyFont="1" applyFill="1" applyBorder="1" applyAlignment="1">
      <alignment horizontal="center" vertical="center"/>
    </xf>
    <xf numFmtId="0" fontId="15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 applyBorder="1"/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17" fillId="0" borderId="0" xfId="2" applyFont="1" applyFill="1" applyBorder="1" applyAlignment="1">
      <alignment vertical="center"/>
    </xf>
    <xf numFmtId="14" fontId="19" fillId="12" borderId="1" xfId="2" applyNumberFormat="1" applyFont="1" applyFill="1" applyBorder="1" applyAlignment="1">
      <alignment vertical="center"/>
    </xf>
    <xf numFmtId="14" fontId="19" fillId="12" borderId="1" xfId="2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top"/>
    </xf>
    <xf numFmtId="0" fontId="22" fillId="0" borderId="39" xfId="0" applyFont="1" applyBorder="1" applyAlignment="1">
      <alignment vertical="top" wrapText="1"/>
    </xf>
    <xf numFmtId="0" fontId="23" fillId="0" borderId="0" xfId="3" applyFont="1" applyFill="1" applyBorder="1" applyAlignment="1">
      <alignment vertical="center"/>
    </xf>
    <xf numFmtId="0" fontId="0" fillId="0" borderId="0" xfId="0" applyAlignment="1">
      <alignment horizontal="left" wrapText="1"/>
    </xf>
    <xf numFmtId="0" fontId="30" fillId="0" borderId="0" xfId="2" applyFont="1" applyBorder="1"/>
    <xf numFmtId="0" fontId="31" fillId="0" borderId="0" xfId="0" applyFont="1"/>
    <xf numFmtId="0" fontId="32" fillId="0" borderId="0" xfId="2" applyFont="1" applyBorder="1" applyAlignment="1">
      <alignment horizontal="left"/>
    </xf>
    <xf numFmtId="0" fontId="33" fillId="0" borderId="1" xfId="2" applyFont="1" applyBorder="1" applyAlignment="1">
      <alignment horizontal="center" vertical="center"/>
    </xf>
    <xf numFmtId="0" fontId="33" fillId="0" borderId="1" xfId="2" applyFont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1" xfId="0" applyFont="1" applyBorder="1"/>
    <xf numFmtId="0" fontId="35" fillId="0" borderId="0" xfId="2" applyFont="1" applyFill="1" applyBorder="1" applyAlignment="1">
      <alignment vertical="center" wrapText="1"/>
    </xf>
    <xf numFmtId="0" fontId="21" fillId="0" borderId="0" xfId="0" applyFont="1"/>
    <xf numFmtId="0" fontId="37" fillId="0" borderId="0" xfId="0" applyFont="1"/>
    <xf numFmtId="0" fontId="28" fillId="0" borderId="0" xfId="2" applyFont="1" applyFill="1" applyBorder="1" applyAlignment="1">
      <alignment horizontal="center" vertical="center"/>
    </xf>
    <xf numFmtId="0" fontId="15" fillId="0" borderId="0" xfId="0" applyFont="1" applyFill="1"/>
    <xf numFmtId="0" fontId="32" fillId="0" borderId="0" xfId="2" applyFont="1" applyFill="1" applyBorder="1"/>
    <xf numFmtId="0" fontId="17" fillId="0" borderId="0" xfId="2" applyFont="1" applyFill="1" applyBorder="1" applyAlignment="1">
      <alignment horizontal="left" vertical="top" wrapText="1"/>
    </xf>
    <xf numFmtId="0" fontId="36" fillId="0" borderId="0" xfId="2" applyFont="1" applyBorder="1"/>
    <xf numFmtId="0" fontId="36" fillId="0" borderId="0" xfId="2" applyFont="1" applyBorder="1" applyAlignment="1">
      <alignment horizontal="left"/>
    </xf>
    <xf numFmtId="0" fontId="39" fillId="0" borderId="0" xfId="2" applyFont="1" applyFill="1" applyBorder="1"/>
    <xf numFmtId="0" fontId="17" fillId="0" borderId="0" xfId="2" applyFont="1" applyBorder="1" applyAlignment="1">
      <alignment horizontal="left" vertical="top" wrapText="1"/>
    </xf>
    <xf numFmtId="0" fontId="0" fillId="0" borderId="0" xfId="0" applyProtection="1"/>
    <xf numFmtId="0" fontId="1" fillId="0" borderId="0" xfId="0" applyFont="1" applyAlignment="1">
      <alignment horizontal="left"/>
    </xf>
    <xf numFmtId="0" fontId="0" fillId="0" borderId="52" xfId="0" applyBorder="1"/>
    <xf numFmtId="0" fontId="0" fillId="0" borderId="43" xfId="0" applyBorder="1"/>
    <xf numFmtId="0" fontId="0" fillId="0" borderId="0" xfId="0" applyBorder="1" applyAlignment="1">
      <alignment horizontal="left" vertical="top"/>
    </xf>
    <xf numFmtId="0" fontId="0" fillId="0" borderId="54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55" xfId="0" applyBorder="1" applyAlignment="1">
      <alignment horizontal="left" vertical="top"/>
    </xf>
    <xf numFmtId="0" fontId="0" fillId="0" borderId="11" xfId="0" applyBorder="1"/>
    <xf numFmtId="0" fontId="0" fillId="0" borderId="56" xfId="0" applyBorder="1"/>
    <xf numFmtId="0" fontId="0" fillId="0" borderId="57" xfId="0" applyBorder="1"/>
    <xf numFmtId="0" fontId="0" fillId="0" borderId="57" xfId="0" applyBorder="1" applyAlignment="1">
      <alignment vertical="center"/>
    </xf>
    <xf numFmtId="0" fontId="0" fillId="0" borderId="58" xfId="0" applyBorder="1"/>
    <xf numFmtId="0" fontId="0" fillId="0" borderId="28" xfId="0" applyBorder="1"/>
    <xf numFmtId="0" fontId="0" fillId="0" borderId="59" xfId="0" applyBorder="1" applyAlignment="1"/>
    <xf numFmtId="0" fontId="0" fillId="0" borderId="60" xfId="0" applyBorder="1" applyAlignment="1"/>
    <xf numFmtId="0" fontId="0" fillId="0" borderId="61" xfId="0" applyBorder="1"/>
    <xf numFmtId="0" fontId="0" fillId="0" borderId="62" xfId="0" applyBorder="1"/>
    <xf numFmtId="0" fontId="0" fillId="0" borderId="62" xfId="0" applyFill="1" applyBorder="1"/>
    <xf numFmtId="0" fontId="0" fillId="0" borderId="62" xfId="0" applyBorder="1" applyAlignment="1"/>
    <xf numFmtId="0" fontId="0" fillId="0" borderId="8" xfId="0" applyBorder="1" applyAlignment="1"/>
    <xf numFmtId="0" fontId="0" fillId="0" borderId="63" xfId="0" applyBorder="1"/>
    <xf numFmtId="1" fontId="19" fillId="0" borderId="1" xfId="2" applyNumberFormat="1" applyFont="1" applyFill="1" applyBorder="1" applyAlignment="1">
      <alignment vertical="center"/>
    </xf>
    <xf numFmtId="0" fontId="35" fillId="0" borderId="1" xfId="2" applyFont="1" applyBorder="1" applyAlignment="1">
      <alignment horizontal="left" vertical="top"/>
    </xf>
    <xf numFmtId="0" fontId="35" fillId="0" borderId="1" xfId="2" applyFont="1" applyBorder="1" applyAlignment="1">
      <alignment horizontal="left" vertical="top" wrapText="1"/>
    </xf>
    <xf numFmtId="0" fontId="15" fillId="12" borderId="49" xfId="2" applyFont="1" applyFill="1" applyBorder="1" applyAlignment="1" applyProtection="1">
      <alignment horizontal="center" vertical="center"/>
      <protection locked="0"/>
    </xf>
    <xf numFmtId="0" fontId="15" fillId="12" borderId="43" xfId="2" applyFont="1" applyFill="1" applyBorder="1" applyAlignment="1" applyProtection="1">
      <alignment horizontal="center" vertical="center"/>
      <protection locked="0"/>
    </xf>
    <xf numFmtId="165" fontId="15" fillId="12" borderId="49" xfId="2" applyNumberFormat="1" applyFont="1" applyFill="1" applyBorder="1" applyAlignment="1" applyProtection="1">
      <alignment horizontal="center" vertical="center"/>
      <protection locked="0"/>
    </xf>
    <xf numFmtId="165" fontId="15" fillId="12" borderId="43" xfId="2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0" fillId="4" borderId="0" xfId="0" applyFill="1" applyProtection="1"/>
    <xf numFmtId="0" fontId="0" fillId="0" borderId="0" xfId="0" applyBorder="1" applyProtection="1"/>
    <xf numFmtId="0" fontId="1" fillId="4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7" borderId="51" xfId="0" applyFont="1" applyFill="1" applyBorder="1" applyAlignment="1" applyProtection="1">
      <alignment horizontal="center" vertical="center" wrapText="1"/>
    </xf>
    <xf numFmtId="0" fontId="2" fillId="17" borderId="51" xfId="0" applyFont="1" applyFill="1" applyBorder="1" applyAlignment="1" applyProtection="1">
      <alignment horizontal="center" vertical="center" wrapText="1"/>
    </xf>
    <xf numFmtId="0" fontId="2" fillId="17" borderId="64" xfId="0" quotePrefix="1" applyFont="1" applyFill="1" applyBorder="1" applyAlignment="1" applyProtection="1">
      <alignment horizontal="center" vertical="center" wrapText="1"/>
    </xf>
    <xf numFmtId="44" fontId="0" fillId="0" borderId="0" xfId="0" applyNumberFormat="1" applyAlignment="1" applyProtection="1">
      <alignment vertical="center"/>
    </xf>
    <xf numFmtId="0" fontId="0" fillId="0" borderId="0" xfId="0" applyAlignment="1" applyProtection="1">
      <alignment vertical="center"/>
    </xf>
    <xf numFmtId="49" fontId="7" fillId="0" borderId="0" xfId="0" applyNumberFormat="1" applyFont="1" applyAlignment="1" applyProtection="1">
      <alignment vertical="center"/>
    </xf>
    <xf numFmtId="44" fontId="0" fillId="0" borderId="0" xfId="0" applyNumberFormat="1" applyProtection="1"/>
    <xf numFmtId="0" fontId="0" fillId="4" borderId="0" xfId="0" applyFill="1" applyBorder="1" applyAlignment="1" applyProtection="1"/>
    <xf numFmtId="0" fontId="41" fillId="0" borderId="0" xfId="0" applyFont="1" applyBorder="1"/>
    <xf numFmtId="0" fontId="42" fillId="0" borderId="0" xfId="0" applyFont="1" applyBorder="1"/>
    <xf numFmtId="0" fontId="42" fillId="0" borderId="0" xfId="0" applyFont="1"/>
    <xf numFmtId="0" fontId="0" fillId="6" borderId="43" xfId="0" applyFill="1" applyBorder="1" applyAlignment="1" applyProtection="1">
      <alignment horizontal="center" vertical="center"/>
      <protection hidden="1"/>
    </xf>
    <xf numFmtId="44" fontId="0" fillId="6" borderId="43" xfId="1" applyFont="1" applyFill="1" applyBorder="1" applyAlignment="1" applyProtection="1">
      <alignment horizontal="right" vertical="center"/>
      <protection hidden="1"/>
    </xf>
    <xf numFmtId="44" fontId="0" fillId="6" borderId="3" xfId="1" applyFont="1" applyFill="1" applyBorder="1" applyAlignment="1" applyProtection="1">
      <alignment vertical="center"/>
      <protection hidden="1"/>
    </xf>
    <xf numFmtId="44" fontId="0" fillId="6" borderId="43" xfId="1" applyFont="1" applyFill="1" applyBorder="1" applyAlignment="1" applyProtection="1">
      <alignment vertical="center"/>
      <protection hidden="1"/>
    </xf>
    <xf numFmtId="44" fontId="0" fillId="6" borderId="43" xfId="0" applyNumberFormat="1" applyFill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Protection="1">
      <protection hidden="1"/>
    </xf>
    <xf numFmtId="44" fontId="9" fillId="2" borderId="43" xfId="1" applyFont="1" applyFill="1" applyBorder="1" applyAlignment="1" applyProtection="1">
      <protection hidden="1"/>
    </xf>
    <xf numFmtId="0" fontId="0" fillId="4" borderId="0" xfId="0" applyFill="1" applyProtection="1">
      <protection hidden="1"/>
    </xf>
    <xf numFmtId="0" fontId="15" fillId="12" borderId="49" xfId="2" applyFont="1" applyFill="1" applyBorder="1" applyAlignment="1" applyProtection="1">
      <alignment horizontal="left" vertical="center" wrapText="1"/>
      <protection locked="0"/>
    </xf>
    <xf numFmtId="0" fontId="15" fillId="12" borderId="43" xfId="2" applyFont="1" applyFill="1" applyBorder="1" applyAlignment="1" applyProtection="1">
      <alignment horizontal="left" vertical="center" wrapText="1"/>
      <protection locked="0"/>
    </xf>
    <xf numFmtId="44" fontId="1" fillId="8" borderId="3" xfId="0" applyNumberFormat="1" applyFont="1" applyFill="1" applyBorder="1" applyAlignment="1" applyProtection="1">
      <alignment vertical="center"/>
      <protection hidden="1"/>
    </xf>
    <xf numFmtId="0" fontId="0" fillId="6" borderId="3" xfId="0" applyFill="1" applyBorder="1" applyAlignment="1" applyProtection="1">
      <alignment horizontal="center" vertical="center"/>
      <protection hidden="1"/>
    </xf>
    <xf numFmtId="0" fontId="15" fillId="12" borderId="4" xfId="2" applyFont="1" applyFill="1" applyBorder="1" applyAlignment="1" applyProtection="1">
      <alignment horizontal="left" vertical="center" wrapText="1"/>
      <protection locked="0"/>
    </xf>
    <xf numFmtId="0" fontId="2" fillId="3" borderId="72" xfId="0" applyFont="1" applyFill="1" applyBorder="1" applyAlignment="1" applyProtection="1">
      <alignment horizontal="center" vertical="center" wrapText="1"/>
    </xf>
    <xf numFmtId="0" fontId="2" fillId="3" borderId="74" xfId="0" quotePrefix="1" applyFont="1" applyFill="1" applyBorder="1" applyAlignment="1" applyProtection="1">
      <alignment horizontal="center" vertical="center" wrapText="1"/>
    </xf>
    <xf numFmtId="0" fontId="2" fillId="7" borderId="64" xfId="0" quotePrefix="1" applyFont="1" applyFill="1" applyBorder="1" applyAlignment="1" applyProtection="1">
      <alignment horizontal="center" vertical="center" wrapText="1"/>
    </xf>
    <xf numFmtId="0" fontId="2" fillId="3" borderId="64" xfId="0" quotePrefix="1" applyFont="1" applyFill="1" applyBorder="1" applyAlignment="1" applyProtection="1">
      <alignment horizontal="center" vertical="center" wrapText="1"/>
    </xf>
    <xf numFmtId="0" fontId="2" fillId="15" borderId="64" xfId="0" quotePrefix="1" applyFont="1" applyFill="1" applyBorder="1" applyAlignment="1" applyProtection="1">
      <alignment horizontal="center" vertical="center" wrapText="1"/>
    </xf>
    <xf numFmtId="0" fontId="2" fillId="16" borderId="75" xfId="0" applyFont="1" applyFill="1" applyBorder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/>
      <protection hidden="1"/>
    </xf>
    <xf numFmtId="0" fontId="8" fillId="0" borderId="0" xfId="0" applyFont="1" applyProtection="1"/>
    <xf numFmtId="0" fontId="8" fillId="4" borderId="0" xfId="0" applyFont="1" applyFill="1" applyProtection="1"/>
    <xf numFmtId="0" fontId="0" fillId="4" borderId="76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165" fontId="19" fillId="0" borderId="1" xfId="2" applyNumberFormat="1" applyFont="1" applyFill="1" applyBorder="1" applyAlignment="1">
      <alignment vertical="center"/>
    </xf>
    <xf numFmtId="2" fontId="0" fillId="6" borderId="3" xfId="0" applyNumberFormat="1" applyFill="1" applyBorder="1" applyAlignment="1" applyProtection="1">
      <alignment horizontal="center" vertical="center"/>
      <protection hidden="1"/>
    </xf>
    <xf numFmtId="2" fontId="0" fillId="6" borderId="43" xfId="0" applyNumberFormat="1" applyFill="1" applyBorder="1" applyAlignment="1" applyProtection="1">
      <alignment horizontal="center" vertical="center"/>
      <protection hidden="1"/>
    </xf>
    <xf numFmtId="0" fontId="13" fillId="9" borderId="19" xfId="2" quotePrefix="1" applyFont="1" applyFill="1" applyBorder="1" applyAlignment="1">
      <alignment horizontal="center" vertical="center" wrapText="1"/>
    </xf>
    <xf numFmtId="0" fontId="13" fillId="9" borderId="20" xfId="2" applyFont="1" applyFill="1" applyBorder="1" applyAlignment="1">
      <alignment horizontal="center" vertical="center" wrapText="1"/>
    </xf>
    <xf numFmtId="0" fontId="13" fillId="9" borderId="22" xfId="2" applyFont="1" applyFill="1" applyBorder="1" applyAlignment="1">
      <alignment horizontal="center" vertical="center" wrapText="1"/>
    </xf>
    <xf numFmtId="0" fontId="13" fillId="9" borderId="23" xfId="2" applyFont="1" applyFill="1" applyBorder="1" applyAlignment="1">
      <alignment horizontal="center" vertical="center" wrapText="1"/>
    </xf>
    <xf numFmtId="0" fontId="16" fillId="0" borderId="25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164" fontId="18" fillId="10" borderId="46" xfId="2" applyNumberFormat="1" applyFont="1" applyFill="1" applyBorder="1" applyAlignment="1">
      <alignment horizontal="center" vertical="center"/>
    </xf>
    <xf numFmtId="164" fontId="18" fillId="10" borderId="50" xfId="2" applyNumberFormat="1" applyFont="1" applyFill="1" applyBorder="1" applyAlignment="1">
      <alignment horizontal="center" vertical="center"/>
    </xf>
    <xf numFmtId="164" fontId="18" fillId="10" borderId="47" xfId="2" applyNumberFormat="1" applyFont="1" applyFill="1" applyBorder="1" applyAlignment="1">
      <alignment horizontal="center" vertical="center"/>
    </xf>
    <xf numFmtId="14" fontId="19" fillId="10" borderId="12" xfId="2" applyNumberFormat="1" applyFont="1" applyFill="1" applyBorder="1" applyAlignment="1">
      <alignment horizontal="center" vertical="center"/>
    </xf>
    <xf numFmtId="14" fontId="19" fillId="10" borderId="13" xfId="2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top" wrapText="1"/>
    </xf>
    <xf numFmtId="0" fontId="17" fillId="0" borderId="29" xfId="2" applyFont="1" applyFill="1" applyBorder="1" applyAlignment="1">
      <alignment horizontal="center" vertical="center" wrapText="1"/>
    </xf>
    <xf numFmtId="164" fontId="19" fillId="10" borderId="12" xfId="2" applyNumberFormat="1" applyFont="1" applyFill="1" applyBorder="1" applyAlignment="1">
      <alignment horizontal="left" vertical="center"/>
    </xf>
    <xf numFmtId="164" fontId="19" fillId="10" borderId="13" xfId="2" applyNumberFormat="1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right" vertical="center"/>
    </xf>
    <xf numFmtId="0" fontId="17" fillId="0" borderId="28" xfId="2" applyFont="1" applyFill="1" applyBorder="1" applyAlignment="1">
      <alignment horizontal="right" vertical="center"/>
    </xf>
    <xf numFmtId="0" fontId="19" fillId="12" borderId="2" xfId="2" applyFont="1" applyFill="1" applyBorder="1" applyAlignment="1">
      <alignment horizontal="center" vertical="center"/>
    </xf>
    <xf numFmtId="0" fontId="19" fillId="12" borderId="14" xfId="2" applyFont="1" applyFill="1" applyBorder="1" applyAlignment="1">
      <alignment horizontal="center" vertical="center"/>
    </xf>
    <xf numFmtId="49" fontId="19" fillId="12" borderId="30" xfId="2" applyNumberFormat="1" applyFont="1" applyFill="1" applyBorder="1" applyAlignment="1">
      <alignment horizontal="center" vertical="center"/>
    </xf>
    <xf numFmtId="49" fontId="19" fillId="12" borderId="2" xfId="2" applyNumberFormat="1" applyFont="1" applyFill="1" applyBorder="1" applyAlignment="1">
      <alignment horizontal="center" vertical="center"/>
    </xf>
    <xf numFmtId="49" fontId="19" fillId="12" borderId="31" xfId="2" applyNumberFormat="1" applyFont="1" applyFill="1" applyBorder="1" applyAlignment="1">
      <alignment horizontal="center" vertical="center"/>
    </xf>
    <xf numFmtId="9" fontId="19" fillId="12" borderId="15" xfId="2" applyNumberFormat="1" applyFont="1" applyFill="1" applyBorder="1" applyAlignment="1">
      <alignment horizontal="center" vertical="center"/>
    </xf>
    <xf numFmtId="9" fontId="19" fillId="12" borderId="2" xfId="2" applyNumberFormat="1" applyFont="1" applyFill="1" applyBorder="1" applyAlignment="1">
      <alignment horizontal="center" vertical="center"/>
    </xf>
    <xf numFmtId="0" fontId="34" fillId="12" borderId="32" xfId="2" applyFont="1" applyFill="1" applyBorder="1" applyAlignment="1">
      <alignment horizontal="center" vertical="center"/>
    </xf>
    <xf numFmtId="0" fontId="34" fillId="12" borderId="33" xfId="2" applyFont="1" applyFill="1" applyBorder="1" applyAlignment="1">
      <alignment horizontal="center" vertical="center"/>
    </xf>
    <xf numFmtId="49" fontId="19" fillId="12" borderId="34" xfId="2" applyNumberFormat="1" applyFont="1" applyFill="1" applyBorder="1" applyAlignment="1">
      <alignment horizontal="center" vertical="center"/>
    </xf>
    <xf numFmtId="49" fontId="19" fillId="12" borderId="32" xfId="2" applyNumberFormat="1" applyFont="1" applyFill="1" applyBorder="1" applyAlignment="1">
      <alignment horizontal="center" vertical="center"/>
    </xf>
    <xf numFmtId="49" fontId="19" fillId="12" borderId="35" xfId="2" applyNumberFormat="1" applyFont="1" applyFill="1" applyBorder="1" applyAlignment="1">
      <alignment horizontal="center" vertical="center"/>
    </xf>
    <xf numFmtId="9" fontId="19" fillId="12" borderId="36" xfId="2" applyNumberFormat="1" applyFont="1" applyFill="1" applyBorder="1" applyAlignment="1">
      <alignment horizontal="center" vertical="center"/>
    </xf>
    <xf numFmtId="9" fontId="19" fillId="12" borderId="32" xfId="2" applyNumberFormat="1" applyFont="1" applyFill="1" applyBorder="1" applyAlignment="1">
      <alignment horizontal="center" vertical="center"/>
    </xf>
    <xf numFmtId="0" fontId="15" fillId="0" borderId="29" xfId="0" applyFont="1" applyBorder="1" applyAlignment="1">
      <alignment horizontal="justify" vertical="justify" wrapText="1"/>
    </xf>
    <xf numFmtId="0" fontId="34" fillId="12" borderId="3" xfId="2" applyFont="1" applyFill="1" applyBorder="1" applyAlignment="1">
      <alignment horizontal="center" vertical="center"/>
    </xf>
    <xf numFmtId="0" fontId="34" fillId="12" borderId="16" xfId="2" applyFont="1" applyFill="1" applyBorder="1" applyAlignment="1">
      <alignment horizontal="center" vertical="center"/>
    </xf>
    <xf numFmtId="49" fontId="19" fillId="12" borderId="37" xfId="2" applyNumberFormat="1" applyFont="1" applyFill="1" applyBorder="1" applyAlignment="1">
      <alignment horizontal="center" vertical="center"/>
    </xf>
    <xf numFmtId="49" fontId="19" fillId="12" borderId="3" xfId="2" applyNumberFormat="1" applyFont="1" applyFill="1" applyBorder="1" applyAlignment="1">
      <alignment horizontal="center" vertical="center"/>
    </xf>
    <xf numFmtId="49" fontId="19" fillId="12" borderId="38" xfId="2" applyNumberFormat="1" applyFont="1" applyFill="1" applyBorder="1" applyAlignment="1">
      <alignment horizontal="center" vertical="center"/>
    </xf>
    <xf numFmtId="9" fontId="19" fillId="12" borderId="17" xfId="2" applyNumberFormat="1" applyFont="1" applyFill="1" applyBorder="1" applyAlignment="1">
      <alignment horizontal="center" vertical="center"/>
    </xf>
    <xf numFmtId="9" fontId="19" fillId="12" borderId="3" xfId="2" applyNumberFormat="1" applyFont="1" applyFill="1" applyBorder="1" applyAlignment="1">
      <alignment horizontal="center" vertical="center"/>
    </xf>
    <xf numFmtId="0" fontId="23" fillId="12" borderId="14" xfId="2" applyFont="1" applyFill="1" applyBorder="1" applyAlignment="1">
      <alignment horizontal="center" vertical="center"/>
    </xf>
    <xf numFmtId="0" fontId="23" fillId="12" borderId="15" xfId="2" applyFont="1" applyFill="1" applyBorder="1" applyAlignment="1">
      <alignment horizontal="center" vertical="center"/>
    </xf>
    <xf numFmtId="0" fontId="23" fillId="12" borderId="16" xfId="2" applyFont="1" applyFill="1" applyBorder="1" applyAlignment="1">
      <alignment horizontal="center" vertical="center"/>
    </xf>
    <xf numFmtId="0" fontId="23" fillId="12" borderId="17" xfId="2" applyFont="1" applyFill="1" applyBorder="1" applyAlignment="1">
      <alignment horizontal="center" vertical="center"/>
    </xf>
    <xf numFmtId="0" fontId="25" fillId="13" borderId="25" xfId="2" applyFont="1" applyFill="1" applyBorder="1" applyAlignment="1">
      <alignment horizontal="center" vertical="center"/>
    </xf>
    <xf numFmtId="0" fontId="25" fillId="13" borderId="26" xfId="2" applyFont="1" applyFill="1" applyBorder="1" applyAlignment="1">
      <alignment horizontal="center" vertical="center"/>
    </xf>
    <xf numFmtId="0" fontId="25" fillId="13" borderId="27" xfId="2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164" fontId="26" fillId="10" borderId="1" xfId="2" applyNumberFormat="1" applyFont="1" applyFill="1" applyBorder="1" applyAlignment="1">
      <alignment horizontal="justify" vertical="justify" wrapText="1"/>
    </xf>
    <xf numFmtId="164" fontId="19" fillId="10" borderId="1" xfId="2" applyNumberFormat="1" applyFont="1" applyFill="1" applyBorder="1" applyAlignment="1">
      <alignment horizontal="justify" vertical="justify"/>
    </xf>
    <xf numFmtId="0" fontId="28" fillId="13" borderId="40" xfId="2" applyFont="1" applyFill="1" applyBorder="1" applyAlignment="1">
      <alignment horizontal="center" vertical="center"/>
    </xf>
    <xf numFmtId="0" fontId="28" fillId="13" borderId="41" xfId="2" applyFont="1" applyFill="1" applyBorder="1" applyAlignment="1">
      <alignment horizontal="center" vertical="center"/>
    </xf>
    <xf numFmtId="49" fontId="19" fillId="12" borderId="44" xfId="2" applyNumberFormat="1" applyFont="1" applyFill="1" applyBorder="1" applyAlignment="1">
      <alignment horizontal="center" vertical="center" wrapText="1"/>
    </xf>
    <xf numFmtId="49" fontId="19" fillId="12" borderId="45" xfId="2" applyNumberFormat="1" applyFont="1" applyFill="1" applyBorder="1" applyAlignment="1">
      <alignment horizontal="center" vertical="center" wrapText="1"/>
    </xf>
    <xf numFmtId="49" fontId="19" fillId="12" borderId="16" xfId="2" applyNumberFormat="1" applyFont="1" applyFill="1" applyBorder="1" applyAlignment="1">
      <alignment horizontal="center" vertical="center" wrapText="1"/>
    </xf>
    <xf numFmtId="49" fontId="19" fillId="12" borderId="17" xfId="2" applyNumberFormat="1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4" fillId="0" borderId="1" xfId="2" applyFont="1" applyBorder="1" applyAlignment="1">
      <alignment horizontal="left" vertical="center" wrapText="1"/>
    </xf>
    <xf numFmtId="2" fontId="15" fillId="12" borderId="1" xfId="0" applyNumberFormat="1" applyFont="1" applyFill="1" applyBorder="1" applyAlignment="1">
      <alignment horizontal="center" vertical="center"/>
    </xf>
    <xf numFmtId="0" fontId="35" fillId="0" borderId="12" xfId="2" applyFont="1" applyBorder="1" applyAlignment="1">
      <alignment horizontal="left" vertical="top" wrapText="1"/>
    </xf>
    <xf numFmtId="0" fontId="35" fillId="0" borderId="18" xfId="2" applyFont="1" applyBorder="1" applyAlignment="1">
      <alignment horizontal="left" vertical="top" wrapText="1"/>
    </xf>
    <xf numFmtId="0" fontId="35" fillId="0" borderId="13" xfId="2" applyFont="1" applyBorder="1" applyAlignment="1">
      <alignment horizontal="left" vertical="top" wrapText="1"/>
    </xf>
    <xf numFmtId="0" fontId="33" fillId="0" borderId="1" xfId="2" applyFont="1" applyBorder="1" applyAlignment="1">
      <alignment horizontal="left" vertical="center" wrapText="1"/>
    </xf>
    <xf numFmtId="1" fontId="36" fillId="14" borderId="1" xfId="4" applyNumberFormat="1" applyFont="1" applyFill="1" applyBorder="1" applyAlignment="1">
      <alignment horizontal="center" vertical="center"/>
    </xf>
    <xf numFmtId="0" fontId="38" fillId="0" borderId="0" xfId="2" applyFont="1" applyBorder="1" applyAlignment="1">
      <alignment horizontal="left" vertical="top" wrapText="1"/>
    </xf>
    <xf numFmtId="0" fontId="34" fillId="0" borderId="29" xfId="2" applyFont="1" applyFill="1" applyBorder="1" applyAlignment="1">
      <alignment horizontal="left" vertical="top" wrapText="1"/>
    </xf>
    <xf numFmtId="0" fontId="33" fillId="0" borderId="29" xfId="2" applyFont="1" applyFill="1" applyBorder="1" applyAlignment="1">
      <alignment horizontal="left" vertical="top" wrapText="1"/>
    </xf>
    <xf numFmtId="0" fontId="17" fillId="0" borderId="0" xfId="2" applyFont="1" applyBorder="1" applyAlignment="1">
      <alignment horizontal="left" vertical="top" wrapText="1"/>
    </xf>
    <xf numFmtId="0" fontId="22" fillId="0" borderId="42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35" fillId="0" borderId="0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left" vertical="top" wrapText="1"/>
    </xf>
    <xf numFmtId="0" fontId="17" fillId="4" borderId="0" xfId="2" applyFont="1" applyFill="1" applyBorder="1" applyAlignment="1">
      <alignment horizontal="left" vertical="top" wrapText="1"/>
    </xf>
    <xf numFmtId="0" fontId="33" fillId="4" borderId="0" xfId="2" applyFont="1" applyFill="1" applyBorder="1" applyAlignment="1">
      <alignment horizontal="left" vertical="top" wrapText="1"/>
    </xf>
    <xf numFmtId="0" fontId="11" fillId="3" borderId="44" xfId="0" applyFont="1" applyFill="1" applyBorder="1" applyAlignment="1">
      <alignment horizontal="center" vertical="top" wrapText="1"/>
    </xf>
    <xf numFmtId="0" fontId="11" fillId="3" borderId="45" xfId="0" applyFont="1" applyFill="1" applyBorder="1" applyAlignment="1">
      <alignment horizontal="center" vertical="top" wrapText="1"/>
    </xf>
    <xf numFmtId="0" fontId="11" fillId="3" borderId="76" xfId="0" applyFont="1" applyFill="1" applyBorder="1" applyAlignment="1">
      <alignment horizontal="center" vertical="top" wrapText="1"/>
    </xf>
    <xf numFmtId="0" fontId="11" fillId="3" borderId="28" xfId="0" applyFont="1" applyFill="1" applyBorder="1" applyAlignment="1">
      <alignment horizontal="center"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44" fontId="1" fillId="18" borderId="44" xfId="1" applyFont="1" applyFill="1" applyBorder="1" applyAlignment="1">
      <alignment horizontal="center" vertical="center"/>
    </xf>
    <xf numFmtId="44" fontId="1" fillId="18" borderId="45" xfId="1" applyFont="1" applyFill="1" applyBorder="1" applyAlignment="1">
      <alignment horizontal="center" vertical="center"/>
    </xf>
    <xf numFmtId="44" fontId="1" fillId="18" borderId="76" xfId="1" applyFont="1" applyFill="1" applyBorder="1" applyAlignment="1">
      <alignment horizontal="right" vertical="top"/>
    </xf>
    <xf numFmtId="44" fontId="1" fillId="18" borderId="28" xfId="1" applyFont="1" applyFill="1" applyBorder="1" applyAlignment="1">
      <alignment horizontal="right" vertical="top"/>
    </xf>
    <xf numFmtId="44" fontId="2" fillId="19" borderId="16" xfId="0" applyNumberFormat="1" applyFont="1" applyFill="1" applyBorder="1" applyAlignment="1">
      <alignment vertical="center"/>
    </xf>
    <xf numFmtId="44" fontId="2" fillId="19" borderId="17" xfId="0" applyNumberFormat="1" applyFont="1" applyFill="1" applyBorder="1" applyAlignment="1">
      <alignment vertical="center"/>
    </xf>
    <xf numFmtId="0" fontId="2" fillId="3" borderId="46" xfId="0" applyFont="1" applyFill="1" applyBorder="1" applyAlignment="1" applyProtection="1">
      <alignment horizontal="right" wrapText="1"/>
      <protection hidden="1"/>
    </xf>
    <xf numFmtId="0" fontId="2" fillId="3" borderId="50" xfId="0" applyFont="1" applyFill="1" applyBorder="1" applyAlignment="1" applyProtection="1">
      <alignment horizontal="right" wrapText="1"/>
      <protection hidden="1"/>
    </xf>
    <xf numFmtId="0" fontId="2" fillId="3" borderId="47" xfId="0" applyFont="1" applyFill="1" applyBorder="1" applyAlignment="1" applyProtection="1">
      <alignment horizontal="right" wrapText="1"/>
      <protection hidden="1"/>
    </xf>
    <xf numFmtId="0" fontId="2" fillId="3" borderId="46" xfId="0" applyFont="1" applyFill="1" applyBorder="1" applyAlignment="1" applyProtection="1">
      <alignment horizontal="right"/>
      <protection hidden="1"/>
    </xf>
    <xf numFmtId="0" fontId="2" fillId="3" borderId="50" xfId="0" applyFont="1" applyFill="1" applyBorder="1" applyAlignment="1" applyProtection="1">
      <alignment horizontal="right"/>
      <protection hidden="1"/>
    </xf>
    <xf numFmtId="0" fontId="2" fillId="3" borderId="47" xfId="0" applyFont="1" applyFill="1" applyBorder="1" applyAlignment="1" applyProtection="1">
      <alignment horizontal="right"/>
      <protection hidden="1"/>
    </xf>
    <xf numFmtId="0" fontId="11" fillId="3" borderId="46" xfId="0" applyFont="1" applyFill="1" applyBorder="1" applyAlignment="1" applyProtection="1">
      <alignment horizontal="right"/>
      <protection hidden="1"/>
    </xf>
    <xf numFmtId="0" fontId="11" fillId="3" borderId="50" xfId="0" applyFont="1" applyFill="1" applyBorder="1" applyAlignment="1" applyProtection="1">
      <alignment horizontal="right"/>
      <protection hidden="1"/>
    </xf>
    <xf numFmtId="0" fontId="11" fillId="3" borderId="47" xfId="0" applyFont="1" applyFill="1" applyBorder="1" applyAlignment="1" applyProtection="1">
      <alignment horizontal="right"/>
      <protection hidden="1"/>
    </xf>
    <xf numFmtId="0" fontId="11" fillId="3" borderId="46" xfId="0" applyFont="1" applyFill="1" applyBorder="1" applyAlignment="1" applyProtection="1">
      <alignment horizontal="right" vertical="center"/>
      <protection hidden="1"/>
    </xf>
    <xf numFmtId="0" fontId="11" fillId="3" borderId="50" xfId="0" applyFont="1" applyFill="1" applyBorder="1" applyAlignment="1" applyProtection="1">
      <alignment horizontal="right" vertical="center"/>
      <protection hidden="1"/>
    </xf>
    <xf numFmtId="0" fontId="11" fillId="3" borderId="47" xfId="0" applyFont="1" applyFill="1" applyBorder="1" applyAlignment="1" applyProtection="1">
      <alignment horizontal="right" vertical="center"/>
      <protection hidden="1"/>
    </xf>
    <xf numFmtId="0" fontId="2" fillId="3" borderId="46" xfId="0" applyFont="1" applyFill="1" applyBorder="1" applyAlignment="1" applyProtection="1">
      <alignment horizontal="right" vertical="center"/>
      <protection hidden="1"/>
    </xf>
    <xf numFmtId="0" fontId="2" fillId="3" borderId="50" xfId="0" applyFont="1" applyFill="1" applyBorder="1" applyAlignment="1" applyProtection="1">
      <alignment horizontal="right" vertical="center"/>
      <protection hidden="1"/>
    </xf>
    <xf numFmtId="0" fontId="2" fillId="3" borderId="47" xfId="0" applyFont="1" applyFill="1" applyBorder="1" applyAlignment="1" applyProtection="1">
      <alignment horizontal="right" vertical="center"/>
      <protection hidden="1"/>
    </xf>
    <xf numFmtId="0" fontId="2" fillId="3" borderId="65" xfId="0" applyFont="1" applyFill="1" applyBorder="1" applyAlignment="1" applyProtection="1">
      <alignment horizontal="center" vertical="center" wrapText="1"/>
    </xf>
    <xf numFmtId="0" fontId="2" fillId="3" borderId="67" xfId="0" applyFont="1" applyFill="1" applyBorder="1" applyAlignment="1" applyProtection="1">
      <alignment horizontal="center" vertical="center" wrapText="1"/>
    </xf>
    <xf numFmtId="0" fontId="2" fillId="3" borderId="68" xfId="0" applyFont="1" applyFill="1" applyBorder="1" applyAlignment="1" applyProtection="1">
      <alignment horizontal="center" vertical="center" wrapText="1"/>
    </xf>
    <xf numFmtId="0" fontId="2" fillId="3" borderId="66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/>
    </xf>
    <xf numFmtId="0" fontId="2" fillId="3" borderId="48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16" borderId="71" xfId="0" applyFont="1" applyFill="1" applyBorder="1" applyAlignment="1" applyProtection="1">
      <alignment horizontal="center" vertical="center" wrapText="1"/>
    </xf>
    <xf numFmtId="0" fontId="2" fillId="16" borderId="73" xfId="0" applyFont="1" applyFill="1" applyBorder="1" applyAlignment="1" applyProtection="1">
      <alignment horizontal="center" vertical="center" wrapText="1"/>
    </xf>
    <xf numFmtId="49" fontId="2" fillId="3" borderId="46" xfId="0" applyNumberFormat="1" applyFont="1" applyFill="1" applyBorder="1" applyAlignment="1" applyProtection="1">
      <alignment horizontal="center" vertical="center"/>
      <protection hidden="1"/>
    </xf>
    <xf numFmtId="49" fontId="2" fillId="3" borderId="47" xfId="0" applyNumberFormat="1" applyFont="1" applyFill="1" applyBorder="1" applyAlignment="1" applyProtection="1">
      <alignment horizontal="center" vertical="center"/>
      <protection hidden="1"/>
    </xf>
    <xf numFmtId="0" fontId="1" fillId="6" borderId="46" xfId="0" applyFont="1" applyFill="1" applyBorder="1" applyAlignment="1" applyProtection="1">
      <alignment horizontal="center" vertical="center"/>
    </xf>
    <xf numFmtId="0" fontId="1" fillId="6" borderId="47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horizontal="center" vertical="center"/>
    </xf>
    <xf numFmtId="0" fontId="2" fillId="3" borderId="42" xfId="0" applyFont="1" applyFill="1" applyBorder="1" applyAlignment="1" applyProtection="1">
      <alignment horizontal="center" vertical="center"/>
    </xf>
    <xf numFmtId="0" fontId="2" fillId="15" borderId="70" xfId="0" applyFont="1" applyFill="1" applyBorder="1" applyAlignment="1" applyProtection="1">
      <alignment horizontal="center" vertical="center" wrapText="1"/>
    </xf>
    <xf numFmtId="0" fontId="2" fillId="15" borderId="51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9" fillId="6" borderId="46" xfId="0" applyFont="1" applyFill="1" applyBorder="1" applyAlignment="1" applyProtection="1">
      <alignment horizontal="center" vertical="center"/>
    </xf>
    <xf numFmtId="0" fontId="9" fillId="6" borderId="47" xfId="0" applyFont="1" applyFill="1" applyBorder="1" applyAlignment="1" applyProtection="1">
      <alignment horizontal="center" vertical="center"/>
    </xf>
    <xf numFmtId="10" fontId="9" fillId="12" borderId="43" xfId="2" applyNumberFormat="1" applyFont="1" applyFill="1" applyBorder="1" applyAlignment="1" applyProtection="1">
      <alignment horizontal="center" vertical="center"/>
      <protection locked="0"/>
    </xf>
    <xf numFmtId="1" fontId="9" fillId="12" borderId="43" xfId="2" applyNumberFormat="1" applyFont="1" applyFill="1" applyBorder="1" applyAlignment="1" applyProtection="1">
      <alignment horizontal="center" vertical="center"/>
      <protection locked="0"/>
    </xf>
    <xf numFmtId="0" fontId="43" fillId="12" borderId="0" xfId="2" applyFont="1" applyFill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5">
    <cellStyle name="Moeda" xfId="1" builtinId="4"/>
    <cellStyle name="Normal" xfId="0" builtinId="0"/>
    <cellStyle name="Normal 2" xfId="2" xr:uid="{00000000-0005-0000-0000-000002000000}"/>
    <cellStyle name="Normal_360 atecnica" xfId="4" xr:uid="{00000000-0005-0000-0000-000003000000}"/>
    <cellStyle name="Normal_FACI-ValeInov-110" xfId="3" xr:uid="{00000000-0005-0000-0000-000004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179294</xdr:colOff>
      <xdr:row>2</xdr:row>
      <xdr:rowOff>168089</xdr:rowOff>
    </xdr:from>
    <xdr:to>
      <xdr:col>11</xdr:col>
      <xdr:colOff>766545</xdr:colOff>
      <xdr:row>2</xdr:row>
      <xdr:rowOff>613043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6" t="30588" r="800" b="11765"/>
        <a:stretch>
          <a:fillRect/>
        </a:stretch>
      </xdr:blipFill>
      <xdr:spPr bwMode="auto">
        <a:xfrm>
          <a:off x="4339814" y="556709"/>
          <a:ext cx="6271771" cy="444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590550</xdr:colOff>
      <xdr:row>1</xdr:row>
      <xdr:rowOff>152400</xdr:rowOff>
    </xdr:from>
    <xdr:to>
      <xdr:col>13</xdr:col>
      <xdr:colOff>704850</xdr:colOff>
      <xdr:row>2</xdr:row>
      <xdr:rowOff>711472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F674D76-72C3-44AA-977B-7FE7DD9C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352425"/>
          <a:ext cx="1009650" cy="749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Documents%20and%20Settings\rf\Os%20meus%20documentos\PESS\MBA\ESTRED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ps\PSector\Trabalho\ClientesActivos\Collab\Or&#231;mto%202006%20v2\Or&#231;mto%20200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STR"/>
      <sheetName val="Valor"/>
      <sheetName val="GRAF"/>
      <sheetName val="Module1"/>
      <sheetName val="Referências"/>
      <sheetName val="leg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 Global"/>
      <sheetName val="HelpPessoal"/>
      <sheetName val="Painel"/>
      <sheetName val="Pessoal"/>
      <sheetName val="Projectos"/>
      <sheetName val="HelpCC"/>
      <sheetName val="HelpP"/>
      <sheetName val="HelpInf"/>
      <sheetName val="Novos Projectos"/>
      <sheetName val="OI's"/>
      <sheetName val="C_Exploração"/>
      <sheetName val="Indicadores"/>
      <sheetName val="Calc"/>
      <sheetName val="Tab_2"/>
      <sheetName val="Unidades"/>
      <sheetName val="All"/>
      <sheetName val="Tabe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opLeftCell="A22" workbookViewId="0">
      <selection activeCell="B57" sqref="B57"/>
    </sheetView>
  </sheetViews>
  <sheetFormatPr defaultRowHeight="15"/>
  <cols>
    <col min="1" max="1" width="23.5703125" bestFit="1" customWidth="1"/>
    <col min="2" max="2" width="54.140625" bestFit="1" customWidth="1"/>
    <col min="4" max="4" width="29.140625" bestFit="1" customWidth="1"/>
    <col min="5" max="5" width="43.5703125" bestFit="1" customWidth="1"/>
  </cols>
  <sheetData>
    <row r="1" spans="1:5">
      <c r="A1" s="1" t="s">
        <v>61</v>
      </c>
      <c r="B1" s="1" t="s">
        <v>62</v>
      </c>
      <c r="D1" s="1" t="s">
        <v>119</v>
      </c>
      <c r="E1" s="1" t="s">
        <v>120</v>
      </c>
    </row>
    <row r="2" spans="1:5">
      <c r="A2" s="5" t="s">
        <v>60</v>
      </c>
      <c r="B2" s="4" t="s">
        <v>2</v>
      </c>
      <c r="D2" s="4" t="s">
        <v>64</v>
      </c>
      <c r="E2" s="4" t="s">
        <v>63</v>
      </c>
    </row>
    <row r="3" spans="1:5">
      <c r="A3" s="5" t="s">
        <v>59</v>
      </c>
      <c r="B3" s="4" t="s">
        <v>6</v>
      </c>
      <c r="D3" s="4" t="s">
        <v>64</v>
      </c>
      <c r="E3" s="4" t="s">
        <v>65</v>
      </c>
    </row>
    <row r="4" spans="1:5">
      <c r="A4" s="5" t="s">
        <v>54</v>
      </c>
      <c r="B4" s="4" t="s">
        <v>3</v>
      </c>
      <c r="D4" s="4" t="s">
        <v>64</v>
      </c>
      <c r="E4" s="4" t="s">
        <v>66</v>
      </c>
    </row>
    <row r="5" spans="1:5">
      <c r="A5" s="5" t="s">
        <v>59</v>
      </c>
      <c r="B5" s="4" t="s">
        <v>9</v>
      </c>
      <c r="D5" s="4" t="s">
        <v>64</v>
      </c>
      <c r="E5" s="4" t="s">
        <v>67</v>
      </c>
    </row>
    <row r="6" spans="1:5">
      <c r="A6" s="5" t="s">
        <v>56</v>
      </c>
      <c r="B6" s="4" t="s">
        <v>4</v>
      </c>
      <c r="D6" s="4" t="s">
        <v>64</v>
      </c>
      <c r="E6" s="4" t="s">
        <v>68</v>
      </c>
    </row>
    <row r="7" spans="1:5">
      <c r="A7" s="5" t="s">
        <v>58</v>
      </c>
      <c r="B7" s="4" t="s">
        <v>8</v>
      </c>
      <c r="D7" s="4" t="s">
        <v>64</v>
      </c>
      <c r="E7" s="4" t="s">
        <v>69</v>
      </c>
    </row>
    <row r="8" spans="1:5">
      <c r="A8" s="5" t="s">
        <v>57</v>
      </c>
      <c r="B8" s="4" t="s">
        <v>5</v>
      </c>
      <c r="D8" s="4" t="s">
        <v>64</v>
      </c>
      <c r="E8" s="4" t="s">
        <v>70</v>
      </c>
    </row>
    <row r="9" spans="1:5">
      <c r="A9" s="5" t="s">
        <v>60</v>
      </c>
      <c r="B9" s="4" t="s">
        <v>10</v>
      </c>
      <c r="D9" s="4" t="s">
        <v>64</v>
      </c>
      <c r="E9" s="4" t="s">
        <v>72</v>
      </c>
    </row>
    <row r="10" spans="1:5">
      <c r="A10" s="5" t="s">
        <v>31</v>
      </c>
      <c r="B10" s="4" t="s">
        <v>34</v>
      </c>
      <c r="D10" s="4" t="s">
        <v>64</v>
      </c>
      <c r="E10" s="4" t="s">
        <v>71</v>
      </c>
    </row>
    <row r="11" spans="1:5">
      <c r="A11" s="5" t="s">
        <v>59</v>
      </c>
      <c r="B11" s="4" t="s">
        <v>13</v>
      </c>
      <c r="D11" s="4" t="s">
        <v>64</v>
      </c>
      <c r="E11" s="4" t="s">
        <v>73</v>
      </c>
    </row>
    <row r="12" spans="1:5">
      <c r="A12" s="5" t="s">
        <v>58</v>
      </c>
      <c r="B12" s="4" t="s">
        <v>17</v>
      </c>
      <c r="D12" s="4" t="s">
        <v>74</v>
      </c>
      <c r="E12" s="4" t="s">
        <v>75</v>
      </c>
    </row>
    <row r="13" spans="1:5">
      <c r="A13" s="5" t="s">
        <v>57</v>
      </c>
      <c r="B13" s="4" t="s">
        <v>7</v>
      </c>
      <c r="D13" s="4" t="s">
        <v>74</v>
      </c>
      <c r="E13" s="4" t="s">
        <v>76</v>
      </c>
    </row>
    <row r="14" spans="1:5">
      <c r="A14" s="5" t="s">
        <v>58</v>
      </c>
      <c r="B14" s="4" t="s">
        <v>23</v>
      </c>
      <c r="D14" s="4" t="s">
        <v>74</v>
      </c>
      <c r="E14" s="4" t="s">
        <v>77</v>
      </c>
    </row>
    <row r="15" spans="1:5">
      <c r="A15" s="5" t="s">
        <v>31</v>
      </c>
      <c r="B15" s="4" t="s">
        <v>37</v>
      </c>
      <c r="D15" s="4" t="s">
        <v>74</v>
      </c>
      <c r="E15" s="4" t="s">
        <v>78</v>
      </c>
    </row>
    <row r="16" spans="1:5">
      <c r="A16" s="5" t="s">
        <v>59</v>
      </c>
      <c r="B16" s="4" t="s">
        <v>18</v>
      </c>
      <c r="D16" s="4" t="s">
        <v>85</v>
      </c>
      <c r="E16" s="4" t="s">
        <v>79</v>
      </c>
    </row>
    <row r="17" spans="1:5">
      <c r="A17" s="5" t="s">
        <v>59</v>
      </c>
      <c r="B17" s="4" t="s">
        <v>24</v>
      </c>
      <c r="D17" s="4" t="s">
        <v>85</v>
      </c>
      <c r="E17" s="4" t="s">
        <v>80</v>
      </c>
    </row>
    <row r="18" spans="1:5">
      <c r="A18" s="5" t="s">
        <v>60</v>
      </c>
      <c r="B18" s="4" t="s">
        <v>14</v>
      </c>
      <c r="D18" s="4" t="s">
        <v>85</v>
      </c>
      <c r="E18" s="4" t="s">
        <v>81</v>
      </c>
    </row>
    <row r="19" spans="1:5">
      <c r="A19" s="5" t="s">
        <v>54</v>
      </c>
      <c r="B19" s="4" t="s">
        <v>11</v>
      </c>
      <c r="D19" s="4" t="s">
        <v>82</v>
      </c>
      <c r="E19" s="4" t="s">
        <v>83</v>
      </c>
    </row>
    <row r="20" spans="1:5">
      <c r="A20" s="5" t="s">
        <v>59</v>
      </c>
      <c r="B20" s="4" t="s">
        <v>29</v>
      </c>
      <c r="D20" s="4" t="s">
        <v>82</v>
      </c>
      <c r="E20" s="4" t="s">
        <v>84</v>
      </c>
    </row>
    <row r="21" spans="1:5">
      <c r="A21" s="5" t="s">
        <v>60</v>
      </c>
      <c r="B21" s="4" t="s">
        <v>19</v>
      </c>
      <c r="D21" s="4" t="s">
        <v>86</v>
      </c>
      <c r="E21" s="4" t="s">
        <v>87</v>
      </c>
    </row>
    <row r="22" spans="1:5">
      <c r="A22" s="5" t="s">
        <v>60</v>
      </c>
      <c r="B22" s="4" t="s">
        <v>25</v>
      </c>
      <c r="D22" s="4" t="s">
        <v>88</v>
      </c>
      <c r="E22" s="4" t="s">
        <v>89</v>
      </c>
    </row>
    <row r="23" spans="1:5">
      <c r="A23" s="5" t="s">
        <v>60</v>
      </c>
      <c r="B23" s="4" t="s">
        <v>30</v>
      </c>
      <c r="D23" s="4" t="s">
        <v>90</v>
      </c>
      <c r="E23" s="4" t="s">
        <v>91</v>
      </c>
    </row>
    <row r="24" spans="1:5">
      <c r="A24" s="5" t="s">
        <v>59</v>
      </c>
      <c r="B24" s="4" t="s">
        <v>32</v>
      </c>
      <c r="D24" s="4" t="s">
        <v>90</v>
      </c>
      <c r="E24" s="4" t="s">
        <v>92</v>
      </c>
    </row>
    <row r="25" spans="1:5">
      <c r="A25" s="5" t="s">
        <v>54</v>
      </c>
      <c r="B25" s="4" t="s">
        <v>15</v>
      </c>
      <c r="D25" s="4" t="s">
        <v>90</v>
      </c>
      <c r="E25" s="4" t="s">
        <v>93</v>
      </c>
    </row>
    <row r="26" spans="1:5">
      <c r="A26" s="5" t="s">
        <v>31</v>
      </c>
      <c r="B26" s="4" t="s">
        <v>42</v>
      </c>
      <c r="D26" s="4" t="s">
        <v>90</v>
      </c>
      <c r="E26" s="4" t="s">
        <v>94</v>
      </c>
    </row>
    <row r="27" spans="1:5">
      <c r="A27" s="5" t="s">
        <v>57</v>
      </c>
      <c r="B27" s="4" t="s">
        <v>12</v>
      </c>
      <c r="D27" s="4" t="s">
        <v>90</v>
      </c>
      <c r="E27" s="4" t="s">
        <v>95</v>
      </c>
    </row>
    <row r="28" spans="1:5">
      <c r="A28" s="5" t="s">
        <v>59</v>
      </c>
      <c r="B28" s="4" t="s">
        <v>35</v>
      </c>
      <c r="D28" s="4" t="s">
        <v>90</v>
      </c>
      <c r="E28" s="4" t="s">
        <v>96</v>
      </c>
    </row>
    <row r="29" spans="1:5">
      <c r="A29" s="5" t="s">
        <v>54</v>
      </c>
      <c r="B29" s="4" t="s">
        <v>20</v>
      </c>
      <c r="D29" s="4" t="s">
        <v>90</v>
      </c>
      <c r="E29" s="4" t="s">
        <v>97</v>
      </c>
    </row>
    <row r="30" spans="1:5">
      <c r="A30" s="5" t="s">
        <v>59</v>
      </c>
      <c r="B30" s="4" t="s">
        <v>38</v>
      </c>
      <c r="D30" s="4" t="s">
        <v>90</v>
      </c>
      <c r="E30" s="4" t="s">
        <v>98</v>
      </c>
    </row>
    <row r="31" spans="1:5">
      <c r="A31" s="5" t="s">
        <v>59</v>
      </c>
      <c r="B31" s="4" t="s">
        <v>41</v>
      </c>
      <c r="D31" s="4" t="s">
        <v>90</v>
      </c>
      <c r="E31" s="4" t="s">
        <v>100</v>
      </c>
    </row>
    <row r="32" spans="1:5">
      <c r="A32" s="5" t="s">
        <v>54</v>
      </c>
      <c r="B32" s="4" t="s">
        <v>26</v>
      </c>
      <c r="D32" s="4" t="s">
        <v>90</v>
      </c>
      <c r="E32" s="4" t="s">
        <v>99</v>
      </c>
    </row>
    <row r="33" spans="1:5">
      <c r="A33" s="5" t="s">
        <v>58</v>
      </c>
      <c r="B33" s="4" t="s">
        <v>43</v>
      </c>
      <c r="D33" s="4" t="s">
        <v>90</v>
      </c>
      <c r="E33" s="4" t="s">
        <v>101</v>
      </c>
    </row>
    <row r="34" spans="1:5">
      <c r="A34" s="5" t="s">
        <v>57</v>
      </c>
      <c r="B34" s="4" t="s">
        <v>16</v>
      </c>
      <c r="D34" s="4" t="s">
        <v>90</v>
      </c>
      <c r="E34" s="4" t="s">
        <v>102</v>
      </c>
    </row>
    <row r="35" spans="1:5">
      <c r="A35" s="5" t="s">
        <v>59</v>
      </c>
      <c r="B35" s="4" t="s">
        <v>44</v>
      </c>
      <c r="D35" s="4" t="s">
        <v>90</v>
      </c>
      <c r="E35" s="4" t="s">
        <v>103</v>
      </c>
    </row>
    <row r="36" spans="1:5">
      <c r="A36" s="5" t="s">
        <v>59</v>
      </c>
      <c r="B36" s="4" t="s">
        <v>45</v>
      </c>
      <c r="D36" s="4" t="s">
        <v>90</v>
      </c>
      <c r="E36" s="4" t="s">
        <v>104</v>
      </c>
    </row>
    <row r="37" spans="1:5">
      <c r="A37" s="5" t="s">
        <v>59</v>
      </c>
      <c r="B37" s="4" t="s">
        <v>47</v>
      </c>
      <c r="D37" s="4" t="s">
        <v>90</v>
      </c>
      <c r="E37" s="4" t="s">
        <v>105</v>
      </c>
    </row>
    <row r="38" spans="1:5">
      <c r="A38" s="5" t="s">
        <v>59</v>
      </c>
      <c r="B38" s="4" t="s">
        <v>48</v>
      </c>
      <c r="D38" s="4" t="s">
        <v>90</v>
      </c>
      <c r="E38" s="4" t="s">
        <v>106</v>
      </c>
    </row>
    <row r="39" spans="1:5">
      <c r="A39" s="5" t="s">
        <v>59</v>
      </c>
      <c r="B39" s="4" t="s">
        <v>49</v>
      </c>
      <c r="D39" s="4" t="s">
        <v>90</v>
      </c>
      <c r="E39" s="4" t="s">
        <v>107</v>
      </c>
    </row>
    <row r="40" spans="1:5">
      <c r="A40" s="5" t="s">
        <v>59</v>
      </c>
      <c r="B40" s="4" t="s">
        <v>50</v>
      </c>
      <c r="D40" s="4" t="s">
        <v>90</v>
      </c>
      <c r="E40" s="4" t="s">
        <v>108</v>
      </c>
    </row>
    <row r="41" spans="1:5">
      <c r="A41" s="5" t="s">
        <v>55</v>
      </c>
      <c r="B41" s="4" t="s">
        <v>21</v>
      </c>
      <c r="D41" s="4" t="s">
        <v>109</v>
      </c>
      <c r="E41" s="4" t="s">
        <v>110</v>
      </c>
    </row>
    <row r="42" spans="1:5">
      <c r="A42" s="5" t="s">
        <v>59</v>
      </c>
      <c r="B42" s="4" t="s">
        <v>51</v>
      </c>
      <c r="D42" s="4" t="s">
        <v>109</v>
      </c>
      <c r="E42" s="4" t="s">
        <v>111</v>
      </c>
    </row>
    <row r="43" spans="1:5">
      <c r="A43" s="5" t="s">
        <v>57</v>
      </c>
      <c r="B43" s="4" t="s">
        <v>22</v>
      </c>
      <c r="D43" s="4" t="s">
        <v>112</v>
      </c>
      <c r="E43" s="4" t="s">
        <v>113</v>
      </c>
    </row>
    <row r="44" spans="1:5">
      <c r="A44" s="5" t="s">
        <v>31</v>
      </c>
      <c r="B44" s="4" t="s">
        <v>46</v>
      </c>
      <c r="D44" s="4" t="s">
        <v>112</v>
      </c>
      <c r="E44" s="4" t="s">
        <v>114</v>
      </c>
    </row>
    <row r="45" spans="1:5">
      <c r="A45" s="5" t="s">
        <v>60</v>
      </c>
      <c r="B45" s="4" t="s">
        <v>33</v>
      </c>
      <c r="D45" s="4" t="s">
        <v>112</v>
      </c>
      <c r="E45" s="4" t="s">
        <v>115</v>
      </c>
    </row>
    <row r="46" spans="1:5">
      <c r="A46" s="5" t="s">
        <v>54</v>
      </c>
      <c r="B46" s="4" t="s">
        <v>40</v>
      </c>
      <c r="D46" s="4" t="s">
        <v>112</v>
      </c>
      <c r="E46" s="4" t="s">
        <v>116</v>
      </c>
    </row>
    <row r="47" spans="1:5">
      <c r="A47" s="5" t="s">
        <v>59</v>
      </c>
      <c r="B47" s="4" t="s">
        <v>52</v>
      </c>
      <c r="D47" s="4" t="s">
        <v>117</v>
      </c>
      <c r="E47" s="4" t="s">
        <v>118</v>
      </c>
    </row>
    <row r="48" spans="1:5">
      <c r="A48" s="5" t="s">
        <v>57</v>
      </c>
      <c r="B48" s="4" t="s">
        <v>28</v>
      </c>
    </row>
    <row r="49" spans="1:2">
      <c r="A49" s="5" t="s">
        <v>59</v>
      </c>
      <c r="B49" s="4" t="s">
        <v>53</v>
      </c>
    </row>
    <row r="50" spans="1:2">
      <c r="A50" s="5" t="s">
        <v>55</v>
      </c>
      <c r="B50" s="4" t="s">
        <v>27</v>
      </c>
    </row>
    <row r="51" spans="1:2">
      <c r="A51" s="5" t="s">
        <v>60</v>
      </c>
      <c r="B51" s="4" t="s">
        <v>36</v>
      </c>
    </row>
    <row r="52" spans="1:2">
      <c r="A52" s="5" t="s">
        <v>60</v>
      </c>
      <c r="B52" s="4" t="s">
        <v>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239"/>
  <sheetViews>
    <sheetView showGridLines="0" tabSelected="1" zoomScaleNormal="100" zoomScaleSheetLayoutView="99" workbookViewId="0">
      <selection activeCell="B5" sqref="B5:Q5"/>
    </sheetView>
  </sheetViews>
  <sheetFormatPr defaultRowHeight="15"/>
  <cols>
    <col min="1" max="1" width="1.28515625" customWidth="1"/>
    <col min="2" max="2" width="11.28515625" customWidth="1"/>
    <col min="3" max="3" width="21.140625" customWidth="1"/>
    <col min="4" max="6" width="13.42578125" customWidth="1"/>
    <col min="7" max="8" width="14.5703125" customWidth="1"/>
    <col min="9" max="14" width="13.42578125" customWidth="1"/>
    <col min="15" max="15" width="21.7109375" customWidth="1"/>
    <col min="16" max="16" width="13.42578125" customWidth="1"/>
    <col min="17" max="17" width="5.28515625" customWidth="1"/>
    <col min="18" max="18" width="5.5703125" customWidth="1"/>
    <col min="19" max="19" width="5.42578125" customWidth="1"/>
    <col min="20" max="26" width="8.85546875" style="19"/>
  </cols>
  <sheetData>
    <row r="1" spans="2:26" ht="15.75" thickBot="1"/>
    <row r="2" spans="2:26" ht="15.6" customHeight="1" thickTop="1">
      <c r="B2" s="149" t="s">
        <v>245</v>
      </c>
      <c r="C2" s="150"/>
      <c r="D2" s="150"/>
      <c r="E2" s="150"/>
      <c r="F2" s="20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  <c r="W2" s="23"/>
      <c r="X2" s="23"/>
      <c r="Y2" s="23"/>
    </row>
    <row r="3" spans="2:26" ht="73.900000000000006" customHeight="1" thickBot="1">
      <c r="B3" s="151"/>
      <c r="C3" s="152"/>
      <c r="D3" s="152"/>
      <c r="E3" s="152"/>
      <c r="F3" s="24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  <c r="W3" s="27"/>
      <c r="X3" s="27"/>
      <c r="Y3" s="27"/>
    </row>
    <row r="4" spans="2:26" ht="15.75" thickTop="1">
      <c r="B4" s="28"/>
      <c r="W4" s="27"/>
      <c r="X4" s="27"/>
      <c r="Y4" s="27"/>
    </row>
    <row r="5" spans="2:26" ht="36" customHeight="1">
      <c r="B5" s="153" t="s">
        <v>179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5"/>
      <c r="W5" s="27"/>
      <c r="X5" s="27"/>
      <c r="Y5" s="27"/>
    </row>
    <row r="6" spans="2:26">
      <c r="W6" s="27"/>
      <c r="X6" s="27"/>
      <c r="Y6" s="27"/>
    </row>
    <row r="7" spans="2:26">
      <c r="W7" s="27"/>
      <c r="X7" s="27"/>
      <c r="Y7" s="27"/>
    </row>
    <row r="8" spans="2:26" ht="27.75" customHeight="1">
      <c r="B8" s="156" t="s">
        <v>180</v>
      </c>
      <c r="C8" s="156"/>
      <c r="D8" s="157"/>
      <c r="E8" s="158"/>
      <c r="F8" s="158"/>
      <c r="G8" s="158"/>
      <c r="H8" s="158"/>
      <c r="I8" s="158"/>
      <c r="J8" s="158"/>
      <c r="K8" s="158"/>
      <c r="L8" s="158"/>
      <c r="M8" s="158"/>
      <c r="N8" s="159"/>
      <c r="O8" s="29" t="s">
        <v>181</v>
      </c>
      <c r="P8" s="157"/>
      <c r="Q8" s="159"/>
      <c r="R8" s="30"/>
      <c r="S8" s="30"/>
      <c r="W8" s="27"/>
      <c r="X8" s="27"/>
      <c r="Y8" s="27"/>
    </row>
    <row r="9" spans="2:26">
      <c r="W9" s="27"/>
      <c r="X9" s="27"/>
      <c r="Y9" s="27"/>
    </row>
    <row r="10" spans="2:26" ht="20.45" customHeight="1">
      <c r="B10" s="156" t="s">
        <v>182</v>
      </c>
      <c r="C10" s="156"/>
      <c r="D10" s="165"/>
      <c r="E10" s="166"/>
      <c r="G10" s="156" t="s">
        <v>183</v>
      </c>
      <c r="H10" s="156"/>
      <c r="I10" s="165"/>
      <c r="J10" s="166"/>
      <c r="L10" s="31"/>
      <c r="M10" s="167" t="s">
        <v>184</v>
      </c>
      <c r="N10" s="167"/>
      <c r="O10" s="168"/>
      <c r="P10" s="160"/>
      <c r="Q10" s="161"/>
      <c r="T10" s="32"/>
      <c r="W10" s="33"/>
      <c r="X10" s="33"/>
      <c r="Y10" s="33"/>
    </row>
    <row r="11" spans="2:26" ht="20.45" customHeight="1">
      <c r="B11" s="34"/>
      <c r="C11" s="34"/>
      <c r="D11" s="34"/>
      <c r="E11" s="34"/>
      <c r="F11" s="34"/>
      <c r="G11" s="28"/>
      <c r="H11" s="34"/>
      <c r="I11" s="34"/>
      <c r="J11" s="34"/>
      <c r="K11" s="34"/>
      <c r="L11" s="34"/>
      <c r="M11" s="31"/>
      <c r="W11" s="33"/>
      <c r="X11" s="33"/>
      <c r="Y11" s="33"/>
    </row>
    <row r="12" spans="2:26" s="38" customFormat="1">
      <c r="B12" s="35"/>
      <c r="C12" s="35"/>
      <c r="D12" s="36" t="s">
        <v>185</v>
      </c>
      <c r="E12" s="36" t="s">
        <v>186</v>
      </c>
      <c r="F12" s="35"/>
      <c r="G12" s="35"/>
      <c r="H12" s="35"/>
      <c r="I12" s="35"/>
      <c r="J12" s="37" t="s">
        <v>187</v>
      </c>
      <c r="K12" s="37" t="s">
        <v>188</v>
      </c>
      <c r="L12" s="35"/>
      <c r="M12" s="35"/>
      <c r="N12" s="35"/>
      <c r="O12" s="35"/>
      <c r="P12" s="35"/>
      <c r="Q12" s="35"/>
      <c r="R12"/>
      <c r="T12" s="32"/>
      <c r="U12" s="32"/>
      <c r="V12" s="32"/>
      <c r="W12" s="39"/>
      <c r="X12" s="39"/>
      <c r="Y12" s="39"/>
      <c r="Z12" s="32"/>
    </row>
    <row r="13" spans="2:26" s="38" customFormat="1" ht="37.5" customHeight="1">
      <c r="B13" s="162" t="s">
        <v>189</v>
      </c>
      <c r="C13" s="162"/>
      <c r="D13" s="92"/>
      <c r="E13" s="92"/>
      <c r="F13" s="35"/>
      <c r="G13" s="35"/>
      <c r="H13" s="162" t="s">
        <v>190</v>
      </c>
      <c r="I13" s="162"/>
      <c r="J13" s="146"/>
      <c r="K13" s="146"/>
      <c r="L13" s="35"/>
      <c r="M13" s="35"/>
      <c r="N13" s="35"/>
      <c r="O13" s="35"/>
      <c r="P13" s="35"/>
      <c r="Q13" s="35"/>
      <c r="R13"/>
      <c r="T13" s="32"/>
      <c r="U13" s="32"/>
      <c r="V13" s="32"/>
      <c r="W13" s="32"/>
      <c r="X13" s="32"/>
      <c r="Y13" s="32"/>
      <c r="Z13" s="32"/>
    </row>
    <row r="14" spans="2:26" s="38" customFormat="1" ht="15" customHeight="1">
      <c r="B14" s="35"/>
      <c r="C14" s="35"/>
      <c r="D14" s="35"/>
      <c r="E14" s="35"/>
      <c r="F14" s="35"/>
      <c r="G14" s="35"/>
      <c r="H14" s="35"/>
      <c r="I14" s="35"/>
      <c r="J14" s="163" t="s">
        <v>191</v>
      </c>
      <c r="K14" s="163"/>
      <c r="L14" s="163"/>
      <c r="M14" s="163"/>
      <c r="N14" s="163"/>
      <c r="O14" s="163"/>
      <c r="P14" s="163"/>
      <c r="Q14" s="163"/>
      <c r="R14"/>
      <c r="T14" s="32"/>
      <c r="U14" s="32"/>
      <c r="V14" s="32"/>
      <c r="W14" s="32"/>
      <c r="X14" s="32"/>
      <c r="Y14" s="32"/>
      <c r="Z14" s="32"/>
    </row>
    <row r="15" spans="2:26" s="38" customFormat="1">
      <c r="B15" s="35"/>
      <c r="C15" s="35"/>
      <c r="D15" s="35"/>
      <c r="E15" s="35"/>
      <c r="F15" s="35"/>
      <c r="G15" s="35"/>
      <c r="H15" s="35"/>
      <c r="I15" s="35"/>
      <c r="J15" s="163"/>
      <c r="K15" s="163"/>
      <c r="L15" s="163"/>
      <c r="M15" s="163"/>
      <c r="N15" s="163"/>
      <c r="O15" s="163"/>
      <c r="P15" s="163"/>
      <c r="Q15" s="163"/>
      <c r="R15"/>
      <c r="T15" s="32"/>
      <c r="U15" s="32"/>
      <c r="V15" s="32"/>
      <c r="W15" s="32"/>
      <c r="X15" s="32"/>
      <c r="Y15" s="32"/>
      <c r="Z15" s="32"/>
    </row>
    <row r="16" spans="2:26" ht="34.5" customHeight="1">
      <c r="B16" s="34"/>
      <c r="C16" s="164" t="s">
        <v>192</v>
      </c>
      <c r="D16" s="164"/>
      <c r="E16" s="156" t="s">
        <v>193</v>
      </c>
      <c r="F16" s="156"/>
      <c r="G16" s="156"/>
      <c r="H16" s="156"/>
      <c r="I16" s="156"/>
      <c r="J16" s="156"/>
      <c r="K16" s="156"/>
      <c r="L16" s="156"/>
      <c r="M16" s="156"/>
      <c r="N16" s="156" t="s">
        <v>194</v>
      </c>
      <c r="O16" s="156"/>
      <c r="P16" s="156"/>
      <c r="Q16" s="40"/>
    </row>
    <row r="17" spans="2:19" ht="34.5" customHeight="1">
      <c r="B17" s="34"/>
      <c r="C17" s="169"/>
      <c r="D17" s="170"/>
      <c r="E17" s="171"/>
      <c r="F17" s="172"/>
      <c r="G17" s="172"/>
      <c r="H17" s="172"/>
      <c r="I17" s="172"/>
      <c r="J17" s="172"/>
      <c r="K17" s="172"/>
      <c r="L17" s="172"/>
      <c r="M17" s="173"/>
      <c r="N17" s="174"/>
      <c r="O17" s="174"/>
      <c r="P17" s="175"/>
      <c r="Q17" s="40"/>
    </row>
    <row r="18" spans="2:19" ht="34.5" customHeight="1">
      <c r="B18" s="34"/>
      <c r="C18" s="176"/>
      <c r="D18" s="177"/>
      <c r="E18" s="178"/>
      <c r="F18" s="179"/>
      <c r="G18" s="179"/>
      <c r="H18" s="179"/>
      <c r="I18" s="179"/>
      <c r="J18" s="179"/>
      <c r="K18" s="179"/>
      <c r="L18" s="179"/>
      <c r="M18" s="180"/>
      <c r="N18" s="181"/>
      <c r="O18" s="181"/>
      <c r="P18" s="182"/>
      <c r="Q18" s="40"/>
    </row>
    <row r="19" spans="2:19" ht="34.5" customHeight="1">
      <c r="B19" s="34"/>
      <c r="C19" s="184"/>
      <c r="D19" s="185"/>
      <c r="E19" s="186"/>
      <c r="F19" s="187"/>
      <c r="G19" s="187"/>
      <c r="H19" s="187"/>
      <c r="I19" s="187"/>
      <c r="J19" s="187"/>
      <c r="K19" s="187"/>
      <c r="L19" s="187"/>
      <c r="M19" s="188"/>
      <c r="N19" s="189"/>
      <c r="O19" s="189"/>
      <c r="P19" s="190"/>
      <c r="Q19" s="40"/>
    </row>
    <row r="20" spans="2:19" ht="30.75" customHeight="1">
      <c r="E20" s="14"/>
      <c r="F20" s="14"/>
      <c r="G20" s="14"/>
      <c r="H20" s="14"/>
      <c r="I20" s="14"/>
      <c r="J20" s="41"/>
      <c r="K20" s="41"/>
      <c r="L20" s="41"/>
      <c r="M20" s="41"/>
      <c r="N20" s="41"/>
      <c r="O20" s="41"/>
      <c r="P20" s="41"/>
      <c r="Q20" s="41"/>
    </row>
    <row r="21" spans="2:19" ht="34.5" customHeight="1">
      <c r="B21" s="34"/>
      <c r="C21" s="164" t="s">
        <v>195</v>
      </c>
      <c r="D21" s="164"/>
      <c r="E21" s="42"/>
      <c r="F21" s="42"/>
      <c r="G21" s="42"/>
      <c r="H21" s="42"/>
      <c r="I21" s="42"/>
      <c r="J21" s="42"/>
      <c r="K21" s="42"/>
      <c r="L21" s="42"/>
      <c r="M21" s="42"/>
      <c r="N21" s="156"/>
      <c r="O21" s="156"/>
      <c r="P21" s="156"/>
      <c r="Q21" s="41"/>
    </row>
    <row r="22" spans="2:19" ht="34.5" customHeight="1">
      <c r="B22" s="34"/>
      <c r="C22" s="191" t="s">
        <v>196</v>
      </c>
      <c r="D22" s="192"/>
      <c r="E22" s="43" t="s">
        <v>197</v>
      </c>
      <c r="F22" s="43"/>
      <c r="G22" s="44" t="s">
        <v>198</v>
      </c>
      <c r="H22" s="42"/>
      <c r="I22" s="191" t="s">
        <v>199</v>
      </c>
      <c r="J22" s="192"/>
      <c r="K22" s="203"/>
      <c r="L22" s="204"/>
      <c r="M22" s="42"/>
      <c r="N22" s="191" t="s">
        <v>200</v>
      </c>
      <c r="O22" s="192"/>
      <c r="P22" s="175"/>
      <c r="Q22" s="40"/>
      <c r="S22" s="38"/>
    </row>
    <row r="23" spans="2:19" ht="34.5" customHeight="1">
      <c r="B23" s="34"/>
      <c r="C23" s="193"/>
      <c r="D23" s="194"/>
      <c r="E23" s="43" t="s">
        <v>201</v>
      </c>
      <c r="F23" s="43"/>
      <c r="G23" s="44" t="s">
        <v>198</v>
      </c>
      <c r="H23" s="42"/>
      <c r="I23" s="193"/>
      <c r="J23" s="194"/>
      <c r="K23" s="205"/>
      <c r="L23" s="206"/>
      <c r="M23" s="42"/>
      <c r="N23" s="193"/>
      <c r="O23" s="194"/>
      <c r="P23" s="190"/>
      <c r="Q23" s="40"/>
      <c r="S23" s="38"/>
    </row>
    <row r="24" spans="2:19" ht="30.75" customHeight="1">
      <c r="C24" s="45" t="s">
        <v>202</v>
      </c>
      <c r="J24" s="46"/>
      <c r="K24" s="46"/>
      <c r="L24" s="46"/>
      <c r="M24" s="46"/>
      <c r="N24" s="46"/>
      <c r="O24" s="46"/>
      <c r="P24" s="46"/>
      <c r="Q24" s="46"/>
    </row>
    <row r="25" spans="2:19">
      <c r="B25" s="195" t="s">
        <v>203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7"/>
    </row>
    <row r="26" spans="2:19" ht="57" customHeight="1">
      <c r="B26" s="198" t="s">
        <v>204</v>
      </c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</row>
    <row r="27" spans="2:19">
      <c r="B27" s="199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</row>
    <row r="28" spans="2:19"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</row>
    <row r="29" spans="2:19"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</row>
    <row r="30" spans="2:19"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</row>
    <row r="31" spans="2:19"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</row>
    <row r="32" spans="2:19"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</row>
    <row r="33" spans="2:17"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</row>
    <row r="34" spans="2:17"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</row>
    <row r="35" spans="2:17"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</row>
    <row r="36" spans="2:17"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</row>
    <row r="37" spans="2:17"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</row>
    <row r="38" spans="2:17"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</row>
    <row r="39" spans="2:17"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</row>
    <row r="40" spans="2:17"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</row>
    <row r="41" spans="2:17"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</row>
    <row r="42" spans="2:17"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</row>
    <row r="43" spans="2:17"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</row>
    <row r="44" spans="2:17"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</row>
    <row r="45" spans="2:17"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</row>
    <row r="46" spans="2:17"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</row>
    <row r="47" spans="2:17"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</row>
    <row r="48" spans="2:17"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</row>
    <row r="49" spans="2:17"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</row>
    <row r="50" spans="2:17"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</row>
    <row r="51" spans="2:17"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</row>
    <row r="52" spans="2:17"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</row>
    <row r="53" spans="2:17"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</row>
    <row r="54" spans="2:17"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</row>
    <row r="55" spans="2:17"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</row>
    <row r="56" spans="2:17"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</row>
    <row r="57" spans="2:17"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</row>
    <row r="58" spans="2:17" ht="13.15" customHeight="1"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</row>
    <row r="59" spans="2:17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47"/>
      <c r="Q59" s="47"/>
    </row>
    <row r="60" spans="2:17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48"/>
    </row>
    <row r="61" spans="2:17" ht="30.75" customHeight="1">
      <c r="B61" s="201" t="s">
        <v>205</v>
      </c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</row>
    <row r="62" spans="2:17" ht="11.25" customHeight="1"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2:17" ht="60" customHeight="1">
      <c r="B63" s="183" t="s">
        <v>206</v>
      </c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</row>
    <row r="64" spans="2:17" ht="15" customHeight="1">
      <c r="B64" s="199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</row>
    <row r="65" spans="2:17"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</row>
    <row r="66" spans="2:17"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</row>
    <row r="67" spans="2:17"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</row>
    <row r="68" spans="2:17"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</row>
    <row r="69" spans="2:17"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</row>
    <row r="70" spans="2:17"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</row>
    <row r="71" spans="2:17"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</row>
    <row r="72" spans="2:17"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</row>
    <row r="73" spans="2:17"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</row>
    <row r="74" spans="2:17"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</row>
    <row r="75" spans="2:17"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</row>
    <row r="76" spans="2:17"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</row>
    <row r="77" spans="2:17"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</row>
    <row r="78" spans="2:17"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</row>
    <row r="79" spans="2:17"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</row>
    <row r="80" spans="2:17"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</row>
    <row r="81" spans="2:17"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</row>
    <row r="82" spans="2:17"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</row>
    <row r="83" spans="2:17"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</row>
    <row r="84" spans="2:17"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</row>
    <row r="85" spans="2:17"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</row>
    <row r="86" spans="2:17"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</row>
    <row r="87" spans="2:17"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</row>
    <row r="88" spans="2:17"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</row>
    <row r="89" spans="2:17"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</row>
    <row r="90" spans="2:17"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</row>
    <row r="91" spans="2:17"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</row>
    <row r="92" spans="2:17"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</row>
    <row r="93" spans="2:17"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</row>
    <row r="94" spans="2:17"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</row>
    <row r="95" spans="2:17"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</row>
    <row r="97" spans="2:26">
      <c r="B97" s="49"/>
      <c r="C97" s="50"/>
      <c r="D97" s="50"/>
      <c r="E97" s="50"/>
      <c r="F97" s="50"/>
      <c r="G97" s="50"/>
      <c r="H97" s="50"/>
      <c r="I97" s="50"/>
      <c r="K97" s="14"/>
      <c r="L97" s="51"/>
      <c r="M97" s="51"/>
      <c r="N97" s="51"/>
      <c r="O97" s="51"/>
      <c r="P97" s="51"/>
      <c r="Q97" s="51"/>
      <c r="R97" s="51"/>
    </row>
    <row r="98" spans="2:26" s="55" customFormat="1" ht="45" customHeight="1">
      <c r="B98" s="52" t="s">
        <v>207</v>
      </c>
      <c r="C98" s="207" t="s">
        <v>208</v>
      </c>
      <c r="D98" s="208"/>
      <c r="E98" s="208"/>
      <c r="F98" s="208"/>
      <c r="G98" s="208"/>
      <c r="H98" s="209"/>
      <c r="I98" s="52" t="s">
        <v>209</v>
      </c>
      <c r="J98" s="53" t="s">
        <v>210</v>
      </c>
      <c r="K98" s="54"/>
      <c r="L98" s="210" t="s">
        <v>211</v>
      </c>
      <c r="M98" s="210"/>
      <c r="N98" s="210"/>
      <c r="O98" s="210"/>
      <c r="P98" s="211"/>
      <c r="Q98" s="211"/>
      <c r="R98"/>
      <c r="S98"/>
      <c r="V98" s="56"/>
      <c r="W98" s="56"/>
      <c r="X98" s="56"/>
      <c r="Y98" s="56"/>
      <c r="Z98" s="56"/>
    </row>
    <row r="99" spans="2:26">
      <c r="B99" s="57" t="s">
        <v>212</v>
      </c>
      <c r="C99" s="212"/>
      <c r="D99" s="213"/>
      <c r="E99" s="213"/>
      <c r="F99" s="213"/>
      <c r="G99" s="213"/>
      <c r="H99" s="214"/>
      <c r="I99" s="93"/>
      <c r="J99" s="94"/>
      <c r="K99" s="58"/>
      <c r="L99" s="58"/>
      <c r="M99" s="58"/>
      <c r="N99" s="58"/>
      <c r="O99" s="58"/>
      <c r="P99" s="58"/>
      <c r="T99" s="55"/>
      <c r="U99" s="55"/>
    </row>
    <row r="100" spans="2:26">
      <c r="B100" s="57" t="s">
        <v>213</v>
      </c>
      <c r="C100" s="212"/>
      <c r="D100" s="213"/>
      <c r="E100" s="213"/>
      <c r="F100" s="213"/>
      <c r="G100" s="213"/>
      <c r="H100" s="214"/>
      <c r="I100" s="93"/>
      <c r="J100" s="94"/>
      <c r="K100" s="58"/>
      <c r="L100" s="215" t="s">
        <v>214</v>
      </c>
      <c r="M100" s="215"/>
      <c r="N100" s="215"/>
      <c r="O100" s="215"/>
      <c r="P100" s="216"/>
      <c r="Q100" s="216"/>
      <c r="T100" s="55"/>
      <c r="U100" s="55"/>
    </row>
    <row r="101" spans="2:26">
      <c r="B101" s="57" t="s">
        <v>215</v>
      </c>
      <c r="C101" s="212"/>
      <c r="D101" s="213"/>
      <c r="E101" s="213"/>
      <c r="F101" s="213"/>
      <c r="G101" s="213"/>
      <c r="H101" s="214"/>
      <c r="I101" s="93"/>
      <c r="J101" s="94"/>
      <c r="K101" s="58"/>
      <c r="L101" s="215"/>
      <c r="M101" s="215"/>
      <c r="N101" s="215"/>
      <c r="O101" s="215"/>
      <c r="P101" s="216"/>
      <c r="Q101" s="216"/>
      <c r="T101" s="55"/>
      <c r="U101" s="55"/>
    </row>
    <row r="102" spans="2:26" ht="14.45" customHeight="1">
      <c r="B102" s="57" t="s">
        <v>216</v>
      </c>
      <c r="C102" s="212"/>
      <c r="D102" s="213"/>
      <c r="E102" s="213"/>
      <c r="F102" s="213"/>
      <c r="G102" s="213"/>
      <c r="H102" s="214"/>
      <c r="I102" s="93"/>
      <c r="J102" s="94"/>
      <c r="K102" s="58"/>
      <c r="L102" s="215"/>
      <c r="M102" s="215"/>
      <c r="N102" s="215"/>
      <c r="O102" s="215"/>
      <c r="P102" s="216"/>
      <c r="Q102" s="216"/>
      <c r="T102" s="55"/>
      <c r="U102" s="55"/>
    </row>
    <row r="103" spans="2:26" ht="14.45" customHeight="1">
      <c r="B103" s="57" t="s">
        <v>217</v>
      </c>
      <c r="C103" s="212"/>
      <c r="D103" s="213"/>
      <c r="E103" s="213"/>
      <c r="F103" s="213"/>
      <c r="G103" s="213"/>
      <c r="H103" s="214"/>
      <c r="I103" s="93"/>
      <c r="J103" s="94"/>
      <c r="K103" s="58"/>
      <c r="L103" s="221" t="s">
        <v>218</v>
      </c>
      <c r="M103" s="221"/>
      <c r="N103" s="221"/>
      <c r="O103" s="221"/>
      <c r="P103" s="221"/>
      <c r="Q103" s="221"/>
      <c r="T103" s="55"/>
      <c r="U103" s="55"/>
    </row>
    <row r="104" spans="2:26">
      <c r="B104" s="57" t="s">
        <v>219</v>
      </c>
      <c r="C104" s="212"/>
      <c r="D104" s="213"/>
      <c r="E104" s="213"/>
      <c r="F104" s="213"/>
      <c r="G104" s="213"/>
      <c r="H104" s="214"/>
      <c r="I104" s="93"/>
      <c r="J104" s="94"/>
      <c r="K104" s="58"/>
      <c r="L104" s="222"/>
      <c r="M104" s="222"/>
      <c r="N104" s="222"/>
      <c r="O104" s="222"/>
      <c r="P104" s="222"/>
      <c r="Q104" s="222"/>
      <c r="T104" s="55"/>
      <c r="U104" s="55"/>
      <c r="Z104"/>
    </row>
    <row r="105" spans="2:26" ht="14.45" customHeight="1">
      <c r="B105" s="57" t="s">
        <v>220</v>
      </c>
      <c r="C105" s="212"/>
      <c r="D105" s="213"/>
      <c r="E105" s="213"/>
      <c r="F105" s="213"/>
      <c r="G105" s="213"/>
      <c r="H105" s="214"/>
      <c r="I105" s="93"/>
      <c r="J105" s="94"/>
      <c r="K105" s="58"/>
      <c r="L105" s="222"/>
      <c r="M105" s="222"/>
      <c r="N105" s="222"/>
      <c r="O105" s="222"/>
      <c r="P105" s="222"/>
      <c r="Q105" s="222"/>
      <c r="S105" s="19"/>
      <c r="Z105"/>
    </row>
    <row r="106" spans="2:26">
      <c r="B106" s="57" t="s">
        <v>221</v>
      </c>
      <c r="C106" s="212"/>
      <c r="D106" s="213"/>
      <c r="E106" s="213"/>
      <c r="F106" s="213"/>
      <c r="G106" s="213"/>
      <c r="H106" s="214"/>
      <c r="I106" s="93"/>
      <c r="J106" s="94"/>
      <c r="K106" s="58"/>
      <c r="L106" s="58"/>
      <c r="M106" s="58"/>
      <c r="N106" s="58"/>
      <c r="O106" s="223"/>
      <c r="P106" s="223"/>
      <c r="S106" s="19"/>
      <c r="Z106"/>
    </row>
    <row r="107" spans="2:26">
      <c r="B107" s="57" t="s">
        <v>222</v>
      </c>
      <c r="C107" s="212"/>
      <c r="D107" s="213"/>
      <c r="E107" s="213"/>
      <c r="F107" s="213"/>
      <c r="G107" s="213"/>
      <c r="H107" s="214"/>
      <c r="I107" s="93"/>
      <c r="J107" s="94"/>
      <c r="K107" s="58"/>
      <c r="L107" s="58"/>
      <c r="M107" s="58"/>
      <c r="N107" s="58"/>
      <c r="O107" s="223"/>
      <c r="P107" s="223"/>
      <c r="S107" s="19"/>
      <c r="Z107"/>
    </row>
    <row r="108" spans="2:26">
      <c r="B108" s="57" t="s">
        <v>223</v>
      </c>
      <c r="C108" s="212"/>
      <c r="D108" s="213"/>
      <c r="E108" s="213"/>
      <c r="F108" s="213"/>
      <c r="G108" s="213"/>
      <c r="H108" s="214"/>
      <c r="I108" s="93"/>
      <c r="J108" s="94"/>
      <c r="K108" s="58"/>
      <c r="L108" s="58"/>
      <c r="M108" s="58"/>
      <c r="N108" s="58"/>
      <c r="O108" s="223"/>
      <c r="P108" s="223"/>
      <c r="S108" s="19"/>
      <c r="Z108"/>
    </row>
    <row r="109" spans="2:26" ht="15" customHeight="1">
      <c r="B109" s="59" t="s">
        <v>224</v>
      </c>
      <c r="C109" s="60"/>
      <c r="D109" s="60"/>
      <c r="E109" s="60"/>
      <c r="F109" s="60"/>
      <c r="G109" s="60"/>
      <c r="H109" s="60"/>
      <c r="K109" s="14"/>
      <c r="L109" s="14"/>
    </row>
    <row r="110" spans="2:26" ht="14.45" customHeight="1">
      <c r="B110" s="60"/>
      <c r="C110" s="60"/>
      <c r="D110" s="60"/>
      <c r="E110" s="60"/>
      <c r="F110" s="60"/>
      <c r="G110" s="60"/>
      <c r="H110" s="60"/>
    </row>
    <row r="111" spans="2:26" ht="30.6" customHeight="1">
      <c r="B111" s="201" t="s">
        <v>225</v>
      </c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T111" s="38"/>
    </row>
    <row r="112" spans="2:26"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</row>
    <row r="113" spans="2:26" ht="36.75" customHeight="1">
      <c r="B113" s="217" t="s">
        <v>226</v>
      </c>
      <c r="C113" s="217"/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7"/>
    </row>
    <row r="114" spans="2:26" s="28" customFormat="1" ht="58.15" customHeight="1">
      <c r="B114" s="218" t="s">
        <v>227</v>
      </c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/>
      <c r="O114" s="219"/>
      <c r="P114" s="219"/>
      <c r="Q114" s="219"/>
      <c r="T114" s="62"/>
      <c r="U114" s="62"/>
      <c r="V114" s="62"/>
      <c r="W114" s="62"/>
      <c r="X114" s="62"/>
      <c r="Y114" s="62"/>
      <c r="Z114" s="62"/>
    </row>
    <row r="115" spans="2:26">
      <c r="B115" s="199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</row>
    <row r="116" spans="2:26"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</row>
    <row r="117" spans="2:26"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</row>
    <row r="118" spans="2:26"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</row>
    <row r="119" spans="2:26"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</row>
    <row r="120" spans="2:26"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</row>
    <row r="121" spans="2:26"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</row>
    <row r="122" spans="2:26"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</row>
    <row r="123" spans="2:26"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</row>
    <row r="124" spans="2:26"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</row>
    <row r="125" spans="2:26"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</row>
    <row r="126" spans="2:26"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</row>
    <row r="127" spans="2:26"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</row>
    <row r="128" spans="2:26"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</row>
    <row r="129" spans="2:17"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</row>
    <row r="130" spans="2:17"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</row>
    <row r="131" spans="2:17"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</row>
    <row r="132" spans="2:17"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</row>
    <row r="133" spans="2:17"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</row>
    <row r="134" spans="2:17"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</row>
    <row r="135" spans="2:17"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</row>
    <row r="136" spans="2:17"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</row>
    <row r="137" spans="2:17"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</row>
    <row r="138" spans="2:17" ht="13.15" customHeight="1"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</row>
    <row r="139" spans="2:17">
      <c r="B139" s="63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</row>
    <row r="140" spans="2:17">
      <c r="B140" s="63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</row>
    <row r="141" spans="2:17" ht="105.75" customHeight="1">
      <c r="B141" s="220" t="s">
        <v>228</v>
      </c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220"/>
    </row>
    <row r="142" spans="2:17" ht="16.5" customHeight="1">
      <c r="B142" s="199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</row>
    <row r="143" spans="2:17"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</row>
    <row r="144" spans="2:17"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</row>
    <row r="145" spans="2:17"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</row>
    <row r="146" spans="2:17"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</row>
    <row r="147" spans="2:17"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</row>
    <row r="148" spans="2:17"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</row>
    <row r="149" spans="2:17"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</row>
    <row r="150" spans="2:17"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</row>
    <row r="151" spans="2:17"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</row>
    <row r="152" spans="2:17"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</row>
    <row r="153" spans="2:17">
      <c r="B153" s="200"/>
      <c r="C153" s="200"/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</row>
    <row r="154" spans="2:17"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</row>
    <row r="155" spans="2:17">
      <c r="B155" s="200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0"/>
    </row>
    <row r="156" spans="2:17"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200"/>
      <c r="P156" s="200"/>
      <c r="Q156" s="200"/>
    </row>
    <row r="157" spans="2:17"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</row>
    <row r="158" spans="2:17"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200"/>
      <c r="Q158" s="200"/>
    </row>
    <row r="159" spans="2:17"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0"/>
    </row>
    <row r="160" spans="2:17"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</row>
    <row r="161" spans="2:17"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</row>
    <row r="162" spans="2:17"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</row>
    <row r="163" spans="2:17"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</row>
    <row r="164" spans="2:17">
      <c r="B164" s="200"/>
      <c r="C164" s="200"/>
      <c r="D164" s="200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</row>
    <row r="165" spans="2:17" ht="13.15" customHeight="1"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200"/>
      <c r="Q165" s="200"/>
    </row>
    <row r="166" spans="2:17">
      <c r="B166" s="65"/>
      <c r="C166" s="65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</row>
    <row r="167" spans="2:17" ht="108" customHeight="1">
      <c r="B167" s="225" t="s">
        <v>229</v>
      </c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</row>
    <row r="168" spans="2:17" ht="19.5" customHeight="1">
      <c r="B168" s="225" t="s">
        <v>230</v>
      </c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</row>
    <row r="169" spans="2:17">
      <c r="B169" s="199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</row>
    <row r="170" spans="2:17"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</row>
    <row r="171" spans="2:17"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</row>
    <row r="172" spans="2:17">
      <c r="B172" s="200"/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</row>
    <row r="173" spans="2:17">
      <c r="B173" s="200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</row>
    <row r="174" spans="2:17">
      <c r="B174" s="200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</row>
    <row r="175" spans="2:17"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</row>
    <row r="176" spans="2:17"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</row>
    <row r="177" spans="2:17" ht="100.5" customHeight="1">
      <c r="B177" s="225" t="s">
        <v>231</v>
      </c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</row>
    <row r="178" spans="2:17">
      <c r="B178" s="199"/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</row>
    <row r="179" spans="2:17">
      <c r="B179" s="200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</row>
    <row r="180" spans="2:17"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</row>
    <row r="181" spans="2:17">
      <c r="B181" s="200"/>
      <c r="C181" s="200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00"/>
    </row>
    <row r="182" spans="2:17">
      <c r="B182" s="200"/>
      <c r="C182" s="200"/>
      <c r="D182" s="200"/>
      <c r="E182" s="200"/>
      <c r="F182" s="200"/>
      <c r="G182" s="200"/>
      <c r="H182" s="200"/>
      <c r="I182" s="200"/>
      <c r="J182" s="200"/>
      <c r="K182" s="200"/>
      <c r="L182" s="200"/>
      <c r="M182" s="200"/>
      <c r="N182" s="200"/>
      <c r="O182" s="200"/>
      <c r="P182" s="200"/>
      <c r="Q182" s="200"/>
    </row>
    <row r="183" spans="2:17">
      <c r="B183" s="200"/>
      <c r="C183" s="200"/>
      <c r="D183" s="200"/>
      <c r="E183" s="200"/>
      <c r="F183" s="200"/>
      <c r="G183" s="200"/>
      <c r="H183" s="200"/>
      <c r="I183" s="200"/>
      <c r="J183" s="200"/>
      <c r="K183" s="200"/>
      <c r="L183" s="200"/>
      <c r="M183" s="200"/>
      <c r="N183" s="200"/>
      <c r="O183" s="200"/>
      <c r="P183" s="200"/>
      <c r="Q183" s="200"/>
    </row>
    <row r="184" spans="2:17">
      <c r="B184" s="200"/>
      <c r="C184" s="200"/>
      <c r="D184" s="200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200"/>
      <c r="Q184" s="200"/>
    </row>
    <row r="185" spans="2:17">
      <c r="B185" s="200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00"/>
    </row>
    <row r="186" spans="2:17">
      <c r="B186" s="67"/>
      <c r="C186" s="67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</row>
    <row r="187" spans="2:17" ht="107.25" customHeight="1">
      <c r="B187" s="225" t="s">
        <v>232</v>
      </c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</row>
    <row r="188" spans="2:17" ht="15" customHeight="1">
      <c r="B188" s="199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</row>
    <row r="189" spans="2:17"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</row>
    <row r="190" spans="2:17">
      <c r="B190" s="200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</row>
    <row r="191" spans="2:17"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</row>
    <row r="192" spans="2:17">
      <c r="B192" s="200"/>
      <c r="C192" s="200"/>
      <c r="D192" s="200"/>
      <c r="E192" s="200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</row>
    <row r="193" spans="2:17"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</row>
    <row r="194" spans="2:17">
      <c r="B194" s="200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</row>
    <row r="195" spans="2:17"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P195" s="200"/>
      <c r="Q195" s="200"/>
    </row>
    <row r="196" spans="2:17" ht="15" customHeight="1">
      <c r="B196" s="200"/>
      <c r="C196" s="200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P196" s="200"/>
      <c r="Q196" s="200"/>
    </row>
    <row r="197" spans="2:17">
      <c r="B197" s="200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</row>
    <row r="198" spans="2:17"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</row>
    <row r="199" spans="2:17">
      <c r="B199" s="200"/>
      <c r="C199" s="200"/>
      <c r="D199" s="200"/>
      <c r="E199" s="200"/>
      <c r="F199" s="200"/>
      <c r="G199" s="200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</row>
    <row r="200" spans="2:17">
      <c r="B200" s="200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200"/>
      <c r="O200" s="200"/>
      <c r="P200" s="200"/>
      <c r="Q200" s="200"/>
    </row>
    <row r="201" spans="2:17">
      <c r="B201" s="200"/>
      <c r="C201" s="200"/>
      <c r="D201" s="200"/>
      <c r="E201" s="200"/>
      <c r="F201" s="200"/>
      <c r="G201" s="200"/>
      <c r="H201" s="200"/>
      <c r="I201" s="200"/>
      <c r="J201" s="200"/>
      <c r="K201" s="200"/>
      <c r="L201" s="200"/>
      <c r="M201" s="200"/>
      <c r="N201" s="200"/>
      <c r="O201" s="200"/>
      <c r="P201" s="200"/>
      <c r="Q201" s="200"/>
    </row>
    <row r="202" spans="2:17">
      <c r="B202" s="200"/>
      <c r="C202" s="200"/>
      <c r="D202" s="200"/>
      <c r="E202" s="200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</row>
    <row r="203" spans="2:17">
      <c r="B203" s="200"/>
      <c r="C203" s="200"/>
      <c r="D203" s="200"/>
      <c r="E203" s="200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</row>
    <row r="204" spans="2:17" ht="15" customHeight="1"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</row>
    <row r="205" spans="2:17">
      <c r="B205" s="200"/>
      <c r="C205" s="200"/>
      <c r="D205" s="200"/>
      <c r="E205" s="200"/>
      <c r="F205" s="200"/>
      <c r="G205" s="200"/>
      <c r="H205" s="200"/>
      <c r="I205" s="200"/>
      <c r="J205" s="200"/>
      <c r="K205" s="200"/>
      <c r="L205" s="200"/>
      <c r="M205" s="200"/>
      <c r="N205" s="200"/>
      <c r="O205" s="200"/>
      <c r="P205" s="200"/>
      <c r="Q205" s="200"/>
    </row>
    <row r="206" spans="2:17"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</row>
    <row r="207" spans="2:17">
      <c r="B207" s="200"/>
      <c r="C207" s="200"/>
      <c r="D207" s="200"/>
      <c r="E207" s="200"/>
      <c r="F207" s="200"/>
      <c r="G207" s="200"/>
      <c r="H207" s="200"/>
      <c r="I207" s="200"/>
      <c r="J207" s="200"/>
      <c r="K207" s="200"/>
      <c r="L207" s="200"/>
      <c r="M207" s="200"/>
      <c r="N207" s="200"/>
      <c r="O207" s="200"/>
      <c r="P207" s="200"/>
      <c r="Q207" s="200"/>
    </row>
    <row r="208" spans="2:17">
      <c r="B208" s="200"/>
      <c r="C208" s="200"/>
      <c r="D208" s="200"/>
      <c r="E208" s="200"/>
      <c r="F208" s="200"/>
      <c r="G208" s="200"/>
      <c r="H208" s="200"/>
      <c r="I208" s="200"/>
      <c r="J208" s="200"/>
      <c r="K208" s="200"/>
      <c r="L208" s="200"/>
      <c r="M208" s="200"/>
      <c r="N208" s="200"/>
      <c r="O208" s="200"/>
      <c r="P208" s="200"/>
      <c r="Q208" s="200"/>
    </row>
    <row r="209" spans="2:17">
      <c r="B209" s="200"/>
      <c r="C209" s="200"/>
      <c r="D209" s="200"/>
      <c r="E209" s="200"/>
      <c r="F209" s="200"/>
      <c r="G209" s="200"/>
      <c r="H209" s="200"/>
      <c r="I209" s="200"/>
      <c r="J209" s="200"/>
      <c r="K209" s="200"/>
      <c r="L209" s="200"/>
      <c r="M209" s="200"/>
      <c r="N209" s="200"/>
      <c r="O209" s="200"/>
      <c r="P209" s="200"/>
      <c r="Q209" s="200"/>
    </row>
    <row r="210" spans="2:17"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200"/>
      <c r="O210" s="200"/>
      <c r="P210" s="200"/>
      <c r="Q210" s="200"/>
    </row>
    <row r="211" spans="2:17" ht="13.15" customHeight="1">
      <c r="B211" s="200"/>
      <c r="C211" s="200"/>
      <c r="D211" s="200"/>
      <c r="E211" s="200"/>
      <c r="F211" s="200"/>
      <c r="G211" s="200"/>
      <c r="H211" s="200"/>
      <c r="I211" s="200"/>
      <c r="J211" s="200"/>
      <c r="K211" s="200"/>
      <c r="L211" s="200"/>
      <c r="M211" s="200"/>
      <c r="N211" s="200"/>
      <c r="O211" s="200"/>
      <c r="P211" s="200"/>
      <c r="Q211" s="200"/>
    </row>
    <row r="212" spans="2:17">
      <c r="B212" s="67"/>
      <c r="C212" s="67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</row>
    <row r="213" spans="2:17">
      <c r="B213" s="226" t="s">
        <v>233</v>
      </c>
      <c r="C213" s="226"/>
      <c r="D213" s="226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</row>
    <row r="214" spans="2:17" ht="30" customHeight="1">
      <c r="B214" s="226"/>
      <c r="C214" s="226"/>
      <c r="D214" s="226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</row>
    <row r="215" spans="2:17">
      <c r="B215" s="199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0"/>
      <c r="O215" s="200"/>
      <c r="P215" s="200"/>
      <c r="Q215" s="200"/>
    </row>
    <row r="216" spans="2:17"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0"/>
      <c r="Q216" s="200"/>
    </row>
    <row r="217" spans="2:17"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200"/>
    </row>
    <row r="218" spans="2:17">
      <c r="B218" s="200"/>
      <c r="C218" s="200"/>
      <c r="D218" s="200"/>
      <c r="E218" s="200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0"/>
      <c r="Q218" s="200"/>
    </row>
    <row r="219" spans="2:17">
      <c r="B219" s="200"/>
      <c r="C219" s="200"/>
      <c r="D219" s="200"/>
      <c r="E219" s="200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</row>
    <row r="220" spans="2:17">
      <c r="B220" s="200"/>
      <c r="C220" s="200"/>
      <c r="D220" s="200"/>
      <c r="E220" s="200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P220" s="200"/>
      <c r="Q220" s="200"/>
    </row>
    <row r="221" spans="2:17">
      <c r="B221" s="200"/>
      <c r="C221" s="200"/>
      <c r="D221" s="200"/>
      <c r="E221" s="200"/>
      <c r="F221" s="200"/>
      <c r="G221" s="200"/>
      <c r="H221" s="200"/>
      <c r="I221" s="200"/>
      <c r="J221" s="200"/>
      <c r="K221" s="200"/>
      <c r="L221" s="200"/>
      <c r="M221" s="200"/>
      <c r="N221" s="200"/>
      <c r="O221" s="200"/>
      <c r="P221" s="200"/>
      <c r="Q221" s="200"/>
    </row>
    <row r="222" spans="2:17">
      <c r="B222" s="200"/>
      <c r="C222" s="200"/>
      <c r="D222" s="200"/>
      <c r="E222" s="200"/>
      <c r="F222" s="200"/>
      <c r="G222" s="200"/>
      <c r="H222" s="200"/>
      <c r="I222" s="200"/>
      <c r="J222" s="200"/>
      <c r="K222" s="200"/>
      <c r="L222" s="200"/>
      <c r="M222" s="200"/>
      <c r="N222" s="200"/>
      <c r="O222" s="200"/>
      <c r="P222" s="200"/>
      <c r="Q222" s="200"/>
    </row>
    <row r="223" spans="2:17"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00"/>
      <c r="M223" s="200"/>
      <c r="N223" s="200"/>
      <c r="O223" s="200"/>
      <c r="P223" s="200"/>
      <c r="Q223" s="200"/>
    </row>
    <row r="224" spans="2:17">
      <c r="B224" s="200"/>
      <c r="C224" s="200"/>
      <c r="D224" s="200"/>
      <c r="E224" s="200"/>
      <c r="F224" s="200"/>
      <c r="G224" s="200"/>
      <c r="H224" s="200"/>
      <c r="I224" s="200"/>
      <c r="J224" s="200"/>
      <c r="K224" s="200"/>
      <c r="L224" s="200"/>
      <c r="M224" s="200"/>
      <c r="N224" s="200"/>
      <c r="O224" s="200"/>
      <c r="P224" s="200"/>
      <c r="Q224" s="200"/>
    </row>
    <row r="225" spans="2:17">
      <c r="B225" s="200"/>
      <c r="C225" s="200"/>
      <c r="D225" s="200"/>
      <c r="E225" s="200"/>
      <c r="F225" s="200"/>
      <c r="G225" s="200"/>
      <c r="H225" s="200"/>
      <c r="I225" s="200"/>
      <c r="J225" s="200"/>
      <c r="K225" s="200"/>
      <c r="L225" s="200"/>
      <c r="M225" s="200"/>
      <c r="N225" s="200"/>
      <c r="O225" s="200"/>
      <c r="P225" s="200"/>
      <c r="Q225" s="200"/>
    </row>
    <row r="226" spans="2:17">
      <c r="B226" s="200"/>
      <c r="C226" s="200"/>
      <c r="D226" s="200"/>
      <c r="E226" s="200"/>
      <c r="F226" s="200"/>
      <c r="G226" s="200"/>
      <c r="H226" s="200"/>
      <c r="I226" s="200"/>
      <c r="J226" s="200"/>
      <c r="K226" s="200"/>
      <c r="L226" s="200"/>
      <c r="M226" s="200"/>
      <c r="N226" s="200"/>
      <c r="O226" s="200"/>
      <c r="P226" s="200"/>
      <c r="Q226" s="200"/>
    </row>
    <row r="227" spans="2:17">
      <c r="B227" s="200"/>
      <c r="C227" s="200"/>
      <c r="D227" s="200"/>
      <c r="E227" s="200"/>
      <c r="F227" s="200"/>
      <c r="G227" s="200"/>
      <c r="H227" s="200"/>
      <c r="I227" s="200"/>
      <c r="J227" s="200"/>
      <c r="K227" s="200"/>
      <c r="L227" s="200"/>
      <c r="M227" s="200"/>
      <c r="N227" s="200"/>
      <c r="O227" s="200"/>
      <c r="P227" s="200"/>
      <c r="Q227" s="200"/>
    </row>
    <row r="228" spans="2:17">
      <c r="B228" s="200"/>
      <c r="C228" s="200"/>
      <c r="D228" s="200"/>
      <c r="E228" s="200"/>
      <c r="F228" s="200"/>
      <c r="G228" s="200"/>
      <c r="H228" s="200"/>
      <c r="I228" s="200"/>
      <c r="J228" s="200"/>
      <c r="K228" s="200"/>
      <c r="L228" s="200"/>
      <c r="M228" s="200"/>
      <c r="N228" s="200"/>
      <c r="O228" s="200"/>
      <c r="P228" s="200"/>
      <c r="Q228" s="200"/>
    </row>
    <row r="229" spans="2:17">
      <c r="B229" s="200"/>
      <c r="C229" s="200"/>
      <c r="D229" s="200"/>
      <c r="E229" s="200"/>
      <c r="F229" s="200"/>
      <c r="G229" s="200"/>
      <c r="H229" s="200"/>
      <c r="I229" s="200"/>
      <c r="J229" s="200"/>
      <c r="K229" s="200"/>
      <c r="L229" s="200"/>
      <c r="M229" s="200"/>
      <c r="N229" s="200"/>
      <c r="O229" s="200"/>
      <c r="P229" s="200"/>
      <c r="Q229" s="200"/>
    </row>
    <row r="230" spans="2:17">
      <c r="B230" s="200"/>
      <c r="C230" s="200"/>
      <c r="D230" s="200"/>
      <c r="E230" s="200"/>
      <c r="F230" s="200"/>
      <c r="G230" s="200"/>
      <c r="H230" s="200"/>
      <c r="I230" s="200"/>
      <c r="J230" s="200"/>
      <c r="K230" s="200"/>
      <c r="L230" s="200"/>
      <c r="M230" s="200"/>
      <c r="N230" s="200"/>
      <c r="O230" s="200"/>
      <c r="P230" s="200"/>
      <c r="Q230" s="200"/>
    </row>
    <row r="231" spans="2:17">
      <c r="B231" s="200"/>
      <c r="C231" s="200"/>
      <c r="D231" s="200"/>
      <c r="E231" s="200"/>
      <c r="F231" s="200"/>
      <c r="G231" s="200"/>
      <c r="H231" s="200"/>
      <c r="I231" s="200"/>
      <c r="J231" s="200"/>
      <c r="K231" s="200"/>
      <c r="L231" s="200"/>
      <c r="M231" s="200"/>
      <c r="N231" s="200"/>
      <c r="O231" s="200"/>
      <c r="P231" s="200"/>
      <c r="Q231" s="200"/>
    </row>
    <row r="232" spans="2:17">
      <c r="B232" s="200"/>
      <c r="C232" s="200"/>
      <c r="D232" s="200"/>
      <c r="E232" s="200"/>
      <c r="F232" s="200"/>
      <c r="G232" s="200"/>
      <c r="H232" s="200"/>
      <c r="I232" s="200"/>
      <c r="J232" s="200"/>
      <c r="K232" s="200"/>
      <c r="L232" s="200"/>
      <c r="M232" s="200"/>
      <c r="N232" s="200"/>
      <c r="O232" s="200"/>
      <c r="P232" s="200"/>
      <c r="Q232" s="200"/>
    </row>
    <row r="233" spans="2:17">
      <c r="B233" s="200"/>
      <c r="C233" s="200"/>
      <c r="D233" s="200"/>
      <c r="E233" s="200"/>
      <c r="F233" s="200"/>
      <c r="G233" s="200"/>
      <c r="H233" s="200"/>
      <c r="I233" s="200"/>
      <c r="J233" s="200"/>
      <c r="K233" s="200"/>
      <c r="L233" s="200"/>
      <c r="M233" s="200"/>
      <c r="N233" s="200"/>
      <c r="O233" s="200"/>
      <c r="P233" s="200"/>
      <c r="Q233" s="200"/>
    </row>
    <row r="234" spans="2:17">
      <c r="B234" s="200"/>
      <c r="C234" s="200"/>
      <c r="D234" s="200"/>
      <c r="E234" s="200"/>
      <c r="F234" s="200"/>
      <c r="G234" s="200"/>
      <c r="H234" s="200"/>
      <c r="I234" s="200"/>
      <c r="J234" s="200"/>
      <c r="K234" s="200"/>
      <c r="L234" s="200"/>
      <c r="M234" s="200"/>
      <c r="N234" s="200"/>
      <c r="O234" s="200"/>
      <c r="P234" s="200"/>
      <c r="Q234" s="200"/>
    </row>
    <row r="235" spans="2:17"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  <c r="Q235" s="200"/>
    </row>
    <row r="236" spans="2:17"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</row>
    <row r="237" spans="2:17"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</row>
    <row r="238" spans="2:17" ht="13.15" customHeight="1"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</row>
    <row r="239" spans="2:17" ht="15" customHeight="1">
      <c r="B239" s="224"/>
      <c r="C239" s="224"/>
      <c r="D239" s="224"/>
      <c r="E239" s="224"/>
      <c r="F239" s="224"/>
      <c r="G239" s="224"/>
      <c r="H239" s="224"/>
      <c r="I239" s="224"/>
      <c r="J239" s="224"/>
      <c r="K239" s="224"/>
      <c r="L239" s="224"/>
      <c r="M239" s="224"/>
      <c r="N239" s="68"/>
      <c r="O239" s="68"/>
    </row>
  </sheetData>
  <sheetProtection autoFilter="0"/>
  <protectedRanges>
    <protectedRange sqref="D10:E10 P10:Q10 N21:O21 P100 B170:Q176 E21:F23 X3:X9 I21 M11 L10 I10:J10 B215:Q238 B179:Q185 B188:Q211 B115:Q138 N16:O19 I16:I19 E16:F19 O22:O23 K22:L23 P8:Q8 B142:Q165 B27:Q58 D8:N8 B64:Q95" name="Intervalo3"/>
    <protectedRange sqref="D10:E10 P10:Q10 N21:O21 P100 B170:Q176 E21:F23 X3:X9 I21 M11 L10 I10:J10 B215:Q238 B179:Q185 B188:Q211 B115:Q138 N16:O19 I16:I19 E16:F19 O22:O23 K22:L23 P8:Q8 B142:Q165 B27:Q58 D8:N8 B64:Q95" name="Intervalo1"/>
    <protectedRange sqref="D10:E10 P10:Q10 N21:O21 P100 B170:Q176 E21:F23 X3:X9 I21 M11 L10 I10:J10 B215:Q238 B179:Q185 B188:Q211 B115:Q138 N16:O19 I16:I19 E16:F19 O22:O23 K22:L23 P8:Q8 B142:Q165 B27:Q58 D8:N8 B64:Q95" name="Intervalo2"/>
    <protectedRange sqref="J13:K13 D13:E13" name="Intervalo3_1"/>
    <protectedRange sqref="J13:K13 D13:E13" name="Intervalo1_1"/>
    <protectedRange sqref="J13:K13 D13:E13" name="Intervalo2_1"/>
    <protectedRange sqref="P106:P108 P99 P101" name="Intervalo3_2"/>
    <protectedRange sqref="P106:P108 P99 P101" name="Intervalo1_2"/>
    <protectedRange sqref="P106:P108 P99 P101" name="Intervalo2_2"/>
  </protectedRanges>
  <mergeCells count="74">
    <mergeCell ref="B64:Q95"/>
    <mergeCell ref="B215:Q238"/>
    <mergeCell ref="B239:M239"/>
    <mergeCell ref="B169:Q176"/>
    <mergeCell ref="B177:Q177"/>
    <mergeCell ref="B178:Q185"/>
    <mergeCell ref="B187:Q187"/>
    <mergeCell ref="B188:Q211"/>
    <mergeCell ref="B213:Q214"/>
    <mergeCell ref="B168:Q168"/>
    <mergeCell ref="C107:H107"/>
    <mergeCell ref="O107:P107"/>
    <mergeCell ref="C108:H108"/>
    <mergeCell ref="O108:P108"/>
    <mergeCell ref="B111:Q111"/>
    <mergeCell ref="B167:Q167"/>
    <mergeCell ref="C103:H103"/>
    <mergeCell ref="L103:Q105"/>
    <mergeCell ref="C104:H104"/>
    <mergeCell ref="C105:H105"/>
    <mergeCell ref="C106:H106"/>
    <mergeCell ref="O106:P106"/>
    <mergeCell ref="B113:Q113"/>
    <mergeCell ref="B114:Q114"/>
    <mergeCell ref="B115:Q138"/>
    <mergeCell ref="B141:Q141"/>
    <mergeCell ref="B142:Q165"/>
    <mergeCell ref="C98:H98"/>
    <mergeCell ref="L98:O98"/>
    <mergeCell ref="P98:Q98"/>
    <mergeCell ref="C99:H99"/>
    <mergeCell ref="C100:H100"/>
    <mergeCell ref="L100:O102"/>
    <mergeCell ref="P100:Q102"/>
    <mergeCell ref="C101:H101"/>
    <mergeCell ref="C102:H102"/>
    <mergeCell ref="B63:Q63"/>
    <mergeCell ref="C19:D19"/>
    <mergeCell ref="E19:M19"/>
    <mergeCell ref="N19:P19"/>
    <mergeCell ref="C21:D21"/>
    <mergeCell ref="N21:P21"/>
    <mergeCell ref="C22:D23"/>
    <mergeCell ref="I22:J23"/>
    <mergeCell ref="N22:O23"/>
    <mergeCell ref="P22:P23"/>
    <mergeCell ref="B25:Q25"/>
    <mergeCell ref="B26:Q26"/>
    <mergeCell ref="B27:Q58"/>
    <mergeCell ref="B61:Q61"/>
    <mergeCell ref="K22:L23"/>
    <mergeCell ref="C17:D17"/>
    <mergeCell ref="E17:M17"/>
    <mergeCell ref="N17:P17"/>
    <mergeCell ref="C18:D18"/>
    <mergeCell ref="E18:M18"/>
    <mergeCell ref="N18:P18"/>
    <mergeCell ref="P10:Q10"/>
    <mergeCell ref="B13:C13"/>
    <mergeCell ref="H13:I13"/>
    <mergeCell ref="J14:Q15"/>
    <mergeCell ref="C16:D16"/>
    <mergeCell ref="E16:M16"/>
    <mergeCell ref="N16:P16"/>
    <mergeCell ref="B10:C10"/>
    <mergeCell ref="D10:E10"/>
    <mergeCell ref="G10:H10"/>
    <mergeCell ref="I10:J10"/>
    <mergeCell ref="M10:O10"/>
    <mergeCell ref="B2:E3"/>
    <mergeCell ref="B5:Q5"/>
    <mergeCell ref="B8:C8"/>
    <mergeCell ref="D8:N8"/>
    <mergeCell ref="P8:Q8"/>
  </mergeCells>
  <dataValidations count="3">
    <dataValidation type="textLength" operator="lessThan" allowBlank="1" showInputMessage="1" showErrorMessage="1" sqref="B188:Q211" xr:uid="{00000000-0002-0000-0100-000000000000}">
      <formula1>7001</formula1>
    </dataValidation>
    <dataValidation type="textLength" operator="lessThan" allowBlank="1" showInputMessage="1" showErrorMessage="1" sqref="B115:Q138 B215:Q238 B142:Q165 B170:Q176 B179:Q185" xr:uid="{00000000-0002-0000-0100-000001000000}">
      <formula1>3501</formula1>
    </dataValidation>
    <dataValidation type="textLength" operator="lessThan" allowBlank="1" showInputMessage="1" showErrorMessage="1" sqref="B27:Q58 B64:Q95" xr:uid="{00000000-0002-0000-0100-000002000000}">
      <formula1>6001</formula1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48" fitToHeight="9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3000000}">
          <x14:formula1>
            <xm:f>Auxiliar!$B$5:$B$12</xm:f>
          </x14:formula1>
          <xm:sqref>I10:J10</xm:sqref>
        </x14:dataValidation>
        <x14:dataValidation type="list" allowBlank="1" showInputMessage="1" showErrorMessage="1" xr:uid="{00000000-0002-0000-0100-000004000000}">
          <x14:formula1>
            <xm:f>Auxiliar!$C$5:$C$7</xm:f>
          </x14:formula1>
          <xm:sqref>D10:E10</xm:sqref>
        </x14:dataValidation>
        <x14:dataValidation type="list" allowBlank="1" showInputMessage="1" showErrorMessage="1" xr:uid="{00000000-0002-0000-0100-000005000000}">
          <x14:formula1>
            <xm:f>Auxiliar!$C$11:$C$12</xm:f>
          </x14:formula1>
          <xm:sqref>I99:I108</xm:sqref>
        </x14:dataValidation>
        <x14:dataValidation type="list" allowBlank="1" showInputMessage="1" showErrorMessage="1" xr:uid="{00000000-0002-0000-0100-000006000000}">
          <x14:formula1>
            <xm:f>Auxiliar!$D$11:$D$20</xm:f>
          </x14:formula1>
          <xm:sqref>J99:J108</xm:sqref>
        </x14:dataValidation>
        <x14:dataValidation type="list" allowBlank="1" showInputMessage="1" showErrorMessage="1" xr:uid="{00000000-0002-0000-0100-000007000000}">
          <x14:formula1>
            <xm:f>Auxiliar!$A$23:$A$39</xm:f>
          </x14:formula1>
          <xm:sqref>C99:H108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50"/>
  <sheetViews>
    <sheetView showGridLines="0" zoomScale="85" zoomScaleNormal="85" workbookViewId="0">
      <selection activeCell="E11" sqref="E11:F11"/>
    </sheetView>
  </sheetViews>
  <sheetFormatPr defaultColWidth="9.140625" defaultRowHeight="15"/>
  <cols>
    <col min="1" max="1" width="12.7109375" style="69" customWidth="1"/>
    <col min="2" max="2" width="10" style="69" customWidth="1"/>
    <col min="3" max="3" width="101.85546875" style="69" customWidth="1"/>
    <col min="4" max="4" width="3" style="102" customWidth="1"/>
    <col min="5" max="5" width="9.7109375" style="102" customWidth="1"/>
    <col min="6" max="7" width="13.140625" style="69" customWidth="1"/>
    <col min="8" max="9" width="17.7109375" style="103" customWidth="1"/>
    <col min="10" max="10" width="20.5703125" style="103" customWidth="1"/>
    <col min="11" max="11" width="17.7109375" style="69" customWidth="1"/>
    <col min="12" max="13" width="17.85546875" style="69" customWidth="1"/>
    <col min="14" max="14" width="17.140625" style="69" customWidth="1"/>
    <col min="15" max="15" width="14.28515625" style="69" customWidth="1"/>
    <col min="16" max="16" width="13.28515625" style="69" customWidth="1"/>
    <col min="17" max="22" width="9.140625" style="69"/>
    <col min="23" max="23" width="9.140625" style="69" customWidth="1"/>
    <col min="24" max="24" width="9.140625" style="142" customWidth="1"/>
    <col min="25" max="25" width="9.140625" style="142" hidden="1" customWidth="1"/>
    <col min="26" max="33" width="9.140625" style="69"/>
    <col min="34" max="34" width="6.5703125" style="69" hidden="1" customWidth="1"/>
    <col min="35" max="36" width="9.140625" style="69" customWidth="1"/>
    <col min="37" max="16384" width="9.140625" style="69"/>
  </cols>
  <sheetData>
    <row r="1" spans="1:34" ht="18.75">
      <c r="H1" s="117" t="s">
        <v>246</v>
      </c>
      <c r="I1" s="118"/>
      <c r="J1" s="118"/>
      <c r="K1" s="119"/>
      <c r="L1" s="119"/>
      <c r="M1" s="119"/>
      <c r="N1" s="119"/>
    </row>
    <row r="2" spans="1:34" ht="20.45" customHeight="1">
      <c r="B2" s="265">
        <f>'Memória Descritiva_+CO3SO Urb'!D8</f>
        <v>0</v>
      </c>
      <c r="C2" s="266"/>
      <c r="D2" s="141"/>
      <c r="E2" s="273">
        <f>'Memória Descritiva_+CO3SO Urb'!P8</f>
        <v>0</v>
      </c>
      <c r="F2" s="274"/>
      <c r="H2" s="279" t="s">
        <v>276</v>
      </c>
      <c r="I2" s="279"/>
      <c r="J2" s="279"/>
      <c r="K2" s="279"/>
      <c r="L2" s="279"/>
      <c r="M2" s="279"/>
      <c r="N2" s="279"/>
    </row>
    <row r="3" spans="1:34" ht="18" customHeight="1">
      <c r="B3" s="101"/>
      <c r="C3" s="101"/>
      <c r="H3" s="279"/>
      <c r="I3" s="279"/>
      <c r="J3" s="279"/>
      <c r="K3" s="279"/>
      <c r="L3" s="279"/>
      <c r="M3" s="279"/>
      <c r="N3" s="279"/>
    </row>
    <row r="4" spans="1:34" ht="20.45" customHeight="1">
      <c r="B4" s="267" t="s">
        <v>1</v>
      </c>
      <c r="C4" s="268"/>
      <c r="D4" s="104"/>
      <c r="E4" s="275">
        <v>438.81</v>
      </c>
      <c r="F4" s="276"/>
      <c r="G4" s="17"/>
      <c r="H4" s="279"/>
      <c r="I4" s="279"/>
      <c r="J4" s="279"/>
      <c r="K4" s="279"/>
      <c r="L4" s="279"/>
      <c r="M4" s="279"/>
      <c r="N4" s="279"/>
    </row>
    <row r="5" spans="1:34" ht="18" customHeight="1">
      <c r="B5" s="105"/>
      <c r="C5" s="105"/>
      <c r="D5" s="104"/>
      <c r="E5" s="103"/>
      <c r="F5" s="103"/>
      <c r="G5" s="103"/>
      <c r="H5" s="279"/>
      <c r="I5" s="279"/>
      <c r="J5" s="279"/>
      <c r="K5" s="279"/>
      <c r="L5" s="279"/>
      <c r="M5" s="279"/>
      <c r="N5" s="279"/>
    </row>
    <row r="6" spans="1:34" ht="20.45" customHeight="1">
      <c r="B6" s="267" t="s">
        <v>170</v>
      </c>
      <c r="C6" s="268"/>
      <c r="D6" s="104"/>
      <c r="E6" s="277">
        <v>0.23749999999999999</v>
      </c>
      <c r="F6" s="277"/>
      <c r="G6" s="103"/>
      <c r="H6" s="279"/>
      <c r="I6" s="279"/>
      <c r="J6" s="279"/>
      <c r="K6" s="279"/>
      <c r="L6" s="279"/>
      <c r="M6" s="279"/>
      <c r="N6" s="279"/>
    </row>
    <row r="7" spans="1:34" ht="12" customHeight="1">
      <c r="B7" s="106"/>
      <c r="C7" s="106"/>
      <c r="E7" s="99"/>
      <c r="F7" s="99"/>
      <c r="G7" s="103"/>
      <c r="H7" s="279"/>
      <c r="I7" s="279"/>
      <c r="J7" s="279"/>
      <c r="K7" s="279"/>
      <c r="L7" s="279"/>
      <c r="M7" s="279"/>
      <c r="N7" s="279"/>
      <c r="AH7" s="69" t="s">
        <v>274</v>
      </c>
    </row>
    <row r="8" spans="1:34" ht="15" customHeight="1">
      <c r="B8" s="106"/>
      <c r="C8" s="106"/>
      <c r="E8" s="100"/>
      <c r="F8" s="100"/>
      <c r="G8" s="103"/>
      <c r="H8" s="279"/>
      <c r="I8" s="279"/>
      <c r="J8" s="279"/>
      <c r="K8" s="279"/>
      <c r="L8" s="279"/>
      <c r="M8" s="279"/>
      <c r="N8" s="279"/>
      <c r="AH8" s="69" t="s">
        <v>0</v>
      </c>
    </row>
    <row r="9" spans="1:34" ht="19.5" customHeight="1">
      <c r="B9" s="267" t="s">
        <v>125</v>
      </c>
      <c r="C9" s="268"/>
      <c r="D9" s="104"/>
      <c r="E9" s="278"/>
      <c r="F9" s="278"/>
      <c r="G9" s="103"/>
      <c r="H9" s="279"/>
      <c r="I9" s="279"/>
      <c r="J9" s="279"/>
      <c r="K9" s="279"/>
      <c r="L9" s="279"/>
      <c r="M9" s="279"/>
      <c r="N9" s="279"/>
    </row>
    <row r="10" spans="1:34" ht="15.75" customHeight="1">
      <c r="B10" s="105"/>
      <c r="C10" s="105"/>
      <c r="D10" s="103"/>
      <c r="E10" s="103"/>
      <c r="F10" s="103"/>
      <c r="G10" s="103"/>
      <c r="H10" s="279"/>
      <c r="I10" s="279"/>
      <c r="J10" s="279"/>
      <c r="K10" s="279"/>
      <c r="L10" s="279"/>
      <c r="M10" s="279"/>
      <c r="N10" s="279"/>
    </row>
    <row r="11" spans="1:34" ht="28.5" customHeight="1">
      <c r="B11" s="267" t="s">
        <v>176</v>
      </c>
      <c r="C11" s="268"/>
      <c r="D11" s="104"/>
      <c r="E11" s="278"/>
      <c r="F11" s="278"/>
      <c r="G11" s="103"/>
      <c r="H11" s="279"/>
      <c r="I11" s="279"/>
      <c r="J11" s="279"/>
      <c r="K11" s="279"/>
      <c r="L11" s="279"/>
      <c r="M11" s="279"/>
      <c r="N11" s="279"/>
    </row>
    <row r="12" spans="1:34" ht="16.5" customHeight="1">
      <c r="B12" s="107"/>
      <c r="C12" s="107"/>
      <c r="D12" s="104"/>
      <c r="E12" s="104"/>
      <c r="F12" s="107"/>
      <c r="G12" s="107"/>
    </row>
    <row r="13" spans="1:34" ht="22.15" customHeight="1">
      <c r="A13" s="254" t="s">
        <v>159</v>
      </c>
      <c r="B13" s="257" t="s">
        <v>234</v>
      </c>
      <c r="C13" s="258"/>
      <c r="E13" s="269" t="s">
        <v>235</v>
      </c>
      <c r="F13" s="270"/>
      <c r="G13" s="270"/>
      <c r="H13" s="270"/>
      <c r="I13" s="270"/>
      <c r="J13" s="270"/>
      <c r="K13" s="270"/>
      <c r="L13" s="258"/>
      <c r="M13" s="271" t="s">
        <v>236</v>
      </c>
      <c r="N13" s="263" t="s">
        <v>237</v>
      </c>
    </row>
    <row r="14" spans="1:34" ht="45" customHeight="1">
      <c r="A14" s="255"/>
      <c r="B14" s="259"/>
      <c r="C14" s="260"/>
      <c r="E14" s="135" t="s">
        <v>158</v>
      </c>
      <c r="F14" s="109" t="s">
        <v>161</v>
      </c>
      <c r="G14" s="109" t="s">
        <v>174</v>
      </c>
      <c r="H14" s="109" t="s">
        <v>238</v>
      </c>
      <c r="I14" s="110" t="s">
        <v>239</v>
      </c>
      <c r="J14" s="110" t="s">
        <v>240</v>
      </c>
      <c r="K14" s="110" t="s">
        <v>241</v>
      </c>
      <c r="L14" s="108" t="s">
        <v>242</v>
      </c>
      <c r="M14" s="272"/>
      <c r="N14" s="264"/>
    </row>
    <row r="15" spans="1:34" ht="27" customHeight="1">
      <c r="A15" s="256"/>
      <c r="B15" s="261"/>
      <c r="C15" s="262"/>
      <c r="E15" s="136" t="s">
        <v>162</v>
      </c>
      <c r="F15" s="137" t="s">
        <v>163</v>
      </c>
      <c r="G15" s="137" t="s">
        <v>164</v>
      </c>
      <c r="H15" s="137" t="s">
        <v>171</v>
      </c>
      <c r="I15" s="111" t="s">
        <v>165</v>
      </c>
      <c r="J15" s="111" t="s">
        <v>172</v>
      </c>
      <c r="K15" s="111" t="s">
        <v>173</v>
      </c>
      <c r="L15" s="138" t="s">
        <v>175</v>
      </c>
      <c r="M15" s="139" t="s">
        <v>243</v>
      </c>
      <c r="N15" s="140" t="s">
        <v>244</v>
      </c>
    </row>
    <row r="16" spans="1:34" ht="35.450000000000003" customHeight="1">
      <c r="A16" s="133" t="str">
        <f>IF(C16&lt;&gt;"",1,"")</f>
        <v/>
      </c>
      <c r="B16" s="147" t="str">
        <f>IFERROR(VLOOKUP(C16,Auxiliar!$A$22:$B$38,2,FALSE),"")</f>
        <v/>
      </c>
      <c r="C16" s="131"/>
      <c r="E16" s="95"/>
      <c r="F16" s="121" t="str">
        <f>IF(C16="","",ROUND($E$4*2*E16,2))</f>
        <v/>
      </c>
      <c r="G16" s="121" t="str">
        <f>IF(C16="","",IF(OR($E$9="SIM",Y16="d",$E$11="SIM"),ROUND($E$4*0.5*E16,2),0))</f>
        <v/>
      </c>
      <c r="H16" s="121" t="str">
        <f>IF(C16="","",ROUND((F16+G16)*$E$6,2))</f>
        <v/>
      </c>
      <c r="I16" s="97"/>
      <c r="J16" s="122" t="str">
        <f>IF(C16="","",ROUND(I16*E16,2))</f>
        <v/>
      </c>
      <c r="K16" s="123" t="str">
        <f>IF(J16="","",ROUND(J16*$E$6,2))</f>
        <v/>
      </c>
      <c r="L16" s="121" t="str">
        <f>IF(K16="","",IF(F16+G16+H16&lt;J16+K16,F16+G16+H16,J16+K16))</f>
        <v/>
      </c>
      <c r="M16" s="121" t="str">
        <f>IF(L16="","",ROUND(L16*0.4,2))</f>
        <v/>
      </c>
      <c r="N16" s="124" t="str">
        <f>IF(M16="","",L16+M16)</f>
        <v/>
      </c>
      <c r="O16" s="112"/>
      <c r="P16" s="113"/>
      <c r="Q16" s="114"/>
      <c r="Y16" s="142" t="str">
        <f t="shared" ref="Y16:Y36" si="0">LEFT(B16,1)</f>
        <v/>
      </c>
    </row>
    <row r="17" spans="1:25" ht="37.9" customHeight="1">
      <c r="A17" s="120" t="str">
        <f>IF(C17&lt;&gt;"",A16+1,"")</f>
        <v/>
      </c>
      <c r="B17" s="147" t="str">
        <f>IFERROR(VLOOKUP(C17,Auxiliar!$A$22:$B$38,2,FALSE),"")</f>
        <v/>
      </c>
      <c r="C17" s="134"/>
      <c r="E17" s="95"/>
      <c r="F17" s="121" t="str">
        <f t="shared" ref="F17:F18" si="1">IF(C17="","",ROUND($E$4*2*E17,2))</f>
        <v/>
      </c>
      <c r="G17" s="121" t="str">
        <f t="shared" ref="G17:G18" si="2">IF(C17="","",IF(OR($E$9="SIM",Y17="d",$E$11="SIM"),ROUND($E$4*0.5*E17,2),0))</f>
        <v/>
      </c>
      <c r="H17" s="121" t="str">
        <f t="shared" ref="H17:H18" si="3">IF(C17="","",ROUND((F17+G17)*$E$6,2))</f>
        <v/>
      </c>
      <c r="I17" s="97"/>
      <c r="J17" s="122" t="str">
        <f t="shared" ref="J17:J18" si="4">IF(C17="","",ROUND(I17*E17,2))</f>
        <v/>
      </c>
      <c r="K17" s="123" t="str">
        <f t="shared" ref="K17:K35" si="5">IF(J17="","",ROUND(J17*$E$6,2))</f>
        <v/>
      </c>
      <c r="L17" s="121" t="str">
        <f t="shared" ref="L17:L18" si="6">IF(K17="","",IF(F17+G17+H17&lt;J17+K17,F17+G17+H17,J17+K17))</f>
        <v/>
      </c>
      <c r="M17" s="121" t="str">
        <f t="shared" ref="M17:M35" si="7">IF(L17="","",ROUND(L17*0.4,2))</f>
        <v/>
      </c>
      <c r="N17" s="124" t="str">
        <f t="shared" ref="N17:N18" si="8">IF(M17="","",L17+M17)</f>
        <v/>
      </c>
      <c r="O17" s="115"/>
      <c r="Y17" s="142" t="str">
        <f t="shared" si="0"/>
        <v/>
      </c>
    </row>
    <row r="18" spans="1:25" ht="37.9" customHeight="1">
      <c r="A18" s="120" t="str">
        <f t="shared" ref="A18:A35" si="9">IF(C18&lt;&gt;"",A17+1,"")</f>
        <v/>
      </c>
      <c r="B18" s="147" t="str">
        <f>IFERROR(VLOOKUP(C18,Auxiliar!$A$22:$B$38,2,FALSE),"")</f>
        <v/>
      </c>
      <c r="C18" s="130"/>
      <c r="E18" s="95"/>
      <c r="F18" s="121" t="str">
        <f t="shared" si="1"/>
        <v/>
      </c>
      <c r="G18" s="121" t="str">
        <f t="shared" si="2"/>
        <v/>
      </c>
      <c r="H18" s="121" t="str">
        <f t="shared" si="3"/>
        <v/>
      </c>
      <c r="I18" s="97"/>
      <c r="J18" s="122" t="str">
        <f t="shared" si="4"/>
        <v/>
      </c>
      <c r="K18" s="123" t="str">
        <f t="shared" si="5"/>
        <v/>
      </c>
      <c r="L18" s="121" t="str">
        <f t="shared" si="6"/>
        <v/>
      </c>
      <c r="M18" s="121" t="str">
        <f t="shared" si="7"/>
        <v/>
      </c>
      <c r="N18" s="124" t="str">
        <f t="shared" si="8"/>
        <v/>
      </c>
      <c r="O18" s="115"/>
      <c r="Y18" s="142" t="str">
        <f t="shared" si="0"/>
        <v/>
      </c>
    </row>
    <row r="19" spans="1:25" ht="37.9" customHeight="1">
      <c r="A19" s="120" t="str">
        <f t="shared" si="9"/>
        <v/>
      </c>
      <c r="B19" s="147" t="str">
        <f>IFERROR(VLOOKUP(C19,Auxiliar!$A$22:$B$38,2,FALSE),"")</f>
        <v/>
      </c>
      <c r="C19" s="130"/>
      <c r="E19" s="95"/>
      <c r="F19" s="121" t="str">
        <f>IF(C19="","",ROUND($E$4*1.5*E19,2))</f>
        <v/>
      </c>
      <c r="G19" s="121" t="str">
        <f t="shared" ref="G19" si="10">IF(C19="","",IF(OR($E$9="SIM",Y19="d",$E$11="SIM"),ROUND($E$4*0.5*E19,2),0))</f>
        <v/>
      </c>
      <c r="H19" s="121" t="str">
        <f t="shared" ref="H19" si="11">IF(C19="","",ROUND((F19+G19)*$E$6,2))</f>
        <v/>
      </c>
      <c r="I19" s="97"/>
      <c r="J19" s="122" t="str">
        <f t="shared" ref="J19" si="12">IF(C19="","",ROUND(I19*E19,2))</f>
        <v/>
      </c>
      <c r="K19" s="123" t="str">
        <f t="shared" si="5"/>
        <v/>
      </c>
      <c r="L19" s="121" t="str">
        <f t="shared" ref="L19" si="13">IF(K19="","",IF(F19+G19+H19&lt;J19+K19,F19+G19+H19,J19+K19))</f>
        <v/>
      </c>
      <c r="M19" s="121" t="str">
        <f t="shared" si="7"/>
        <v/>
      </c>
      <c r="N19" s="124" t="str">
        <f t="shared" ref="N19" si="14">IF(M19="","",L19+M19)</f>
        <v/>
      </c>
      <c r="Y19" s="142" t="str">
        <f t="shared" si="0"/>
        <v/>
      </c>
    </row>
    <row r="20" spans="1:25" ht="37.9" customHeight="1">
      <c r="A20" s="120" t="str">
        <f t="shared" si="9"/>
        <v/>
      </c>
      <c r="B20" s="147" t="str">
        <f>IFERROR(VLOOKUP(C20,Auxiliar!$A$22:$B$38,2,FALSE),"")</f>
        <v/>
      </c>
      <c r="C20" s="130"/>
      <c r="E20" s="95"/>
      <c r="F20" s="121" t="str">
        <f t="shared" ref="F20:F21" si="15">IF(C20="","",ROUND($E$4*1.5*E20,2))</f>
        <v/>
      </c>
      <c r="G20" s="121" t="str">
        <f t="shared" ref="G20:G21" si="16">IF(C20="","",IF(OR($E$9="SIM",Y20="d",$E$11="SIM"),ROUND($E$4*0.5*E20,2),0))</f>
        <v/>
      </c>
      <c r="H20" s="121" t="str">
        <f t="shared" ref="H20:H21" si="17">IF(C20="","",ROUND((F20+G20)*$E$6,2))</f>
        <v/>
      </c>
      <c r="I20" s="97"/>
      <c r="J20" s="122" t="str">
        <f t="shared" ref="J20:J21" si="18">IF(C20="","",ROUND(I20*E20,2))</f>
        <v/>
      </c>
      <c r="K20" s="123" t="str">
        <f t="shared" si="5"/>
        <v/>
      </c>
      <c r="L20" s="121" t="str">
        <f t="shared" ref="L20:L21" si="19">IF(K20="","",IF(F20+G20+H20&lt;J20+K20,F20+G20+H20,J20+K20))</f>
        <v/>
      </c>
      <c r="M20" s="121" t="str">
        <f t="shared" si="7"/>
        <v/>
      </c>
      <c r="N20" s="124" t="str">
        <f t="shared" ref="N20:N21" si="20">IF(M20="","",L20+M20)</f>
        <v/>
      </c>
      <c r="Y20" s="142" t="str">
        <f t="shared" si="0"/>
        <v/>
      </c>
    </row>
    <row r="21" spans="1:25" ht="37.9" customHeight="1">
      <c r="A21" s="120" t="str">
        <f t="shared" si="9"/>
        <v/>
      </c>
      <c r="B21" s="147" t="str">
        <f>IFERROR(VLOOKUP(C21,Auxiliar!$A$22:$B$38,2,FALSE),"")</f>
        <v/>
      </c>
      <c r="C21" s="130"/>
      <c r="E21" s="95"/>
      <c r="F21" s="121" t="str">
        <f t="shared" si="15"/>
        <v/>
      </c>
      <c r="G21" s="121" t="str">
        <f t="shared" si="16"/>
        <v/>
      </c>
      <c r="H21" s="121" t="str">
        <f t="shared" si="17"/>
        <v/>
      </c>
      <c r="I21" s="97"/>
      <c r="J21" s="122" t="str">
        <f t="shared" si="18"/>
        <v/>
      </c>
      <c r="K21" s="123" t="str">
        <f t="shared" si="5"/>
        <v/>
      </c>
      <c r="L21" s="121" t="str">
        <f t="shared" si="19"/>
        <v/>
      </c>
      <c r="M21" s="121" t="str">
        <f t="shared" si="7"/>
        <v/>
      </c>
      <c r="N21" s="124" t="str">
        <f t="shared" si="20"/>
        <v/>
      </c>
      <c r="Y21" s="142" t="str">
        <f t="shared" si="0"/>
        <v/>
      </c>
    </row>
    <row r="22" spans="1:25" ht="37.9" customHeight="1">
      <c r="A22" s="120" t="str">
        <f t="shared" si="9"/>
        <v/>
      </c>
      <c r="B22" s="147" t="str">
        <f>IFERROR(VLOOKUP(C22,Auxiliar!$A$22:$B$38,2,FALSE),"")</f>
        <v/>
      </c>
      <c r="C22" s="130"/>
      <c r="E22" s="95"/>
      <c r="F22" s="121" t="str">
        <f>IF(C22="","",ROUND($E$4*1*E22,2))</f>
        <v/>
      </c>
      <c r="G22" s="121" t="str">
        <f t="shared" ref="G22" si="21">IF(C22="","",IF(OR($E$9="SIM",Y22="d",$E$11="SIM"),ROUND($E$4*0.5*E22,2),0))</f>
        <v/>
      </c>
      <c r="H22" s="121" t="str">
        <f t="shared" ref="H22" si="22">IF(C22="","",ROUND((F22+G22)*$E$6,2))</f>
        <v/>
      </c>
      <c r="I22" s="97"/>
      <c r="J22" s="122" t="str">
        <f t="shared" ref="J22" si="23">IF(C22="","",ROUND(I22*E22,2))</f>
        <v/>
      </c>
      <c r="K22" s="123" t="str">
        <f t="shared" si="5"/>
        <v/>
      </c>
      <c r="L22" s="121" t="str">
        <f t="shared" ref="L22" si="24">IF(K22="","",IF(F22+G22+H22&lt;J22+K22,F22+G22+H22,J22+K22))</f>
        <v/>
      </c>
      <c r="M22" s="121" t="str">
        <f t="shared" si="7"/>
        <v/>
      </c>
      <c r="N22" s="124" t="str">
        <f t="shared" ref="N22" si="25">IF(M22="","",L22+M22)</f>
        <v/>
      </c>
      <c r="Y22" s="142" t="str">
        <f t="shared" si="0"/>
        <v/>
      </c>
    </row>
    <row r="23" spans="1:25" ht="37.5" customHeight="1">
      <c r="A23" s="120" t="str">
        <f t="shared" si="9"/>
        <v/>
      </c>
      <c r="B23" s="147" t="str">
        <f>IFERROR(VLOOKUP(C23,Auxiliar!$A$22:$B$38,2,FALSE),"")</f>
        <v/>
      </c>
      <c r="C23" s="130"/>
      <c r="E23" s="95"/>
      <c r="F23" s="121" t="str">
        <f t="shared" ref="F23:F35" si="26">IF(C23="","",ROUND($E$4*1*E23,2))</f>
        <v/>
      </c>
      <c r="G23" s="121" t="str">
        <f t="shared" ref="G23:G35" si="27">IF(C23="","",IF(OR($E$9="SIM",Y23="d",$E$11="SIM"),ROUND($E$4*0.5*E23,2),0))</f>
        <v/>
      </c>
      <c r="H23" s="121" t="str">
        <f t="shared" ref="H23:H35" si="28">IF(C23="","",ROUND((F23+G23)*$E$6,2))</f>
        <v/>
      </c>
      <c r="I23" s="97"/>
      <c r="J23" s="122" t="str">
        <f t="shared" ref="J23:J35" si="29">IF(C23="","",ROUND(I23*E23,2))</f>
        <v/>
      </c>
      <c r="K23" s="123" t="str">
        <f t="shared" si="5"/>
        <v/>
      </c>
      <c r="L23" s="121" t="str">
        <f t="shared" ref="L23:L35" si="30">IF(K23="","",IF(F23+G23+H23&lt;J23+K23,F23+G23+H23,J23+K23))</f>
        <v/>
      </c>
      <c r="M23" s="121" t="str">
        <f t="shared" si="7"/>
        <v/>
      </c>
      <c r="N23" s="124" t="str">
        <f t="shared" ref="N23:N35" si="31">IF(M23="","",L23+M23)</f>
        <v/>
      </c>
      <c r="Y23" s="142" t="str">
        <f t="shared" si="0"/>
        <v/>
      </c>
    </row>
    <row r="24" spans="1:25" ht="37.5" customHeight="1">
      <c r="A24" s="120" t="str">
        <f t="shared" si="9"/>
        <v/>
      </c>
      <c r="B24" s="147" t="str">
        <f>IFERROR(VLOOKUP(C24,Auxiliar!$A$22:$B$38,2,FALSE),"")</f>
        <v/>
      </c>
      <c r="C24" s="130"/>
      <c r="E24" s="95"/>
      <c r="F24" s="121" t="str">
        <f t="shared" si="26"/>
        <v/>
      </c>
      <c r="G24" s="121" t="str">
        <f t="shared" si="27"/>
        <v/>
      </c>
      <c r="H24" s="121" t="str">
        <f t="shared" si="28"/>
        <v/>
      </c>
      <c r="I24" s="97"/>
      <c r="J24" s="122" t="str">
        <f t="shared" si="29"/>
        <v/>
      </c>
      <c r="K24" s="123" t="str">
        <f t="shared" si="5"/>
        <v/>
      </c>
      <c r="L24" s="121" t="str">
        <f t="shared" si="30"/>
        <v/>
      </c>
      <c r="M24" s="121" t="str">
        <f t="shared" si="7"/>
        <v/>
      </c>
      <c r="N24" s="124" t="str">
        <f t="shared" si="31"/>
        <v/>
      </c>
      <c r="Y24" s="142" t="str">
        <f t="shared" si="0"/>
        <v/>
      </c>
    </row>
    <row r="25" spans="1:25" ht="37.9" customHeight="1">
      <c r="A25" s="120" t="str">
        <f t="shared" si="9"/>
        <v/>
      </c>
      <c r="B25" s="147" t="str">
        <f>IFERROR(VLOOKUP(C25,Auxiliar!$A$22:$B$38,2,FALSE),"")</f>
        <v/>
      </c>
      <c r="C25" s="130"/>
      <c r="E25" s="95"/>
      <c r="F25" s="121" t="str">
        <f t="shared" si="26"/>
        <v/>
      </c>
      <c r="G25" s="121" t="str">
        <f t="shared" si="27"/>
        <v/>
      </c>
      <c r="H25" s="121" t="str">
        <f t="shared" si="28"/>
        <v/>
      </c>
      <c r="I25" s="97"/>
      <c r="J25" s="122" t="str">
        <f t="shared" si="29"/>
        <v/>
      </c>
      <c r="K25" s="123" t="str">
        <f t="shared" si="5"/>
        <v/>
      </c>
      <c r="L25" s="121" t="str">
        <f t="shared" si="30"/>
        <v/>
      </c>
      <c r="M25" s="121" t="str">
        <f t="shared" si="7"/>
        <v/>
      </c>
      <c r="N25" s="124" t="str">
        <f t="shared" si="31"/>
        <v/>
      </c>
      <c r="Y25" s="142" t="str">
        <f t="shared" si="0"/>
        <v/>
      </c>
    </row>
    <row r="26" spans="1:25" ht="37.9" customHeight="1">
      <c r="A26" s="120" t="str">
        <f t="shared" si="9"/>
        <v/>
      </c>
      <c r="B26" s="147" t="str">
        <f>IFERROR(VLOOKUP(C26,Auxiliar!$A$22:$B$38,2,FALSE),"")</f>
        <v/>
      </c>
      <c r="C26" s="130"/>
      <c r="E26" s="95"/>
      <c r="F26" s="121" t="str">
        <f t="shared" si="26"/>
        <v/>
      </c>
      <c r="G26" s="121" t="str">
        <f t="shared" si="27"/>
        <v/>
      </c>
      <c r="H26" s="121" t="str">
        <f t="shared" si="28"/>
        <v/>
      </c>
      <c r="I26" s="97"/>
      <c r="J26" s="122" t="str">
        <f t="shared" si="29"/>
        <v/>
      </c>
      <c r="K26" s="123" t="str">
        <f t="shared" si="5"/>
        <v/>
      </c>
      <c r="L26" s="121" t="str">
        <f t="shared" si="30"/>
        <v/>
      </c>
      <c r="M26" s="121" t="str">
        <f t="shared" si="7"/>
        <v/>
      </c>
      <c r="N26" s="124" t="str">
        <f t="shared" si="31"/>
        <v/>
      </c>
      <c r="Y26" s="142" t="str">
        <f t="shared" si="0"/>
        <v/>
      </c>
    </row>
    <row r="27" spans="1:25" ht="37.9" customHeight="1">
      <c r="A27" s="120" t="str">
        <f t="shared" si="9"/>
        <v/>
      </c>
      <c r="B27" s="147" t="str">
        <f>IFERROR(VLOOKUP(C27,Auxiliar!$A$22:$B$38,2,FALSE),"")</f>
        <v/>
      </c>
      <c r="C27" s="130"/>
      <c r="E27" s="95"/>
      <c r="F27" s="121" t="str">
        <f t="shared" si="26"/>
        <v/>
      </c>
      <c r="G27" s="121" t="str">
        <f t="shared" si="27"/>
        <v/>
      </c>
      <c r="H27" s="121" t="str">
        <f t="shared" si="28"/>
        <v/>
      </c>
      <c r="I27" s="97"/>
      <c r="J27" s="122" t="str">
        <f t="shared" si="29"/>
        <v/>
      </c>
      <c r="K27" s="123" t="str">
        <f t="shared" si="5"/>
        <v/>
      </c>
      <c r="L27" s="121" t="str">
        <f t="shared" si="30"/>
        <v/>
      </c>
      <c r="M27" s="121" t="str">
        <f t="shared" si="7"/>
        <v/>
      </c>
      <c r="N27" s="124" t="str">
        <f t="shared" si="31"/>
        <v/>
      </c>
      <c r="Y27" s="142" t="str">
        <f t="shared" si="0"/>
        <v/>
      </c>
    </row>
    <row r="28" spans="1:25" ht="37.9" customHeight="1">
      <c r="A28" s="120" t="str">
        <f t="shared" si="9"/>
        <v/>
      </c>
      <c r="B28" s="147" t="str">
        <f>IFERROR(VLOOKUP(C28,Auxiliar!$A$22:$B$38,2,FALSE),"")</f>
        <v/>
      </c>
      <c r="C28" s="130"/>
      <c r="E28" s="95"/>
      <c r="F28" s="121" t="str">
        <f t="shared" si="26"/>
        <v/>
      </c>
      <c r="G28" s="121" t="str">
        <f t="shared" si="27"/>
        <v/>
      </c>
      <c r="H28" s="121" t="str">
        <f t="shared" si="28"/>
        <v/>
      </c>
      <c r="I28" s="97"/>
      <c r="J28" s="122" t="str">
        <f t="shared" si="29"/>
        <v/>
      </c>
      <c r="K28" s="123" t="str">
        <f t="shared" si="5"/>
        <v/>
      </c>
      <c r="L28" s="121" t="str">
        <f t="shared" si="30"/>
        <v/>
      </c>
      <c r="M28" s="121" t="str">
        <f t="shared" si="7"/>
        <v/>
      </c>
      <c r="N28" s="124" t="str">
        <f t="shared" si="31"/>
        <v/>
      </c>
      <c r="Y28" s="142" t="str">
        <f t="shared" si="0"/>
        <v/>
      </c>
    </row>
    <row r="29" spans="1:25" ht="37.9" customHeight="1">
      <c r="A29" s="120" t="str">
        <f t="shared" si="9"/>
        <v/>
      </c>
      <c r="B29" s="147" t="str">
        <f>IFERROR(VLOOKUP(C29,Auxiliar!$A$22:$B$38,2,FALSE),"")</f>
        <v/>
      </c>
      <c r="C29" s="130"/>
      <c r="E29" s="95"/>
      <c r="F29" s="121" t="str">
        <f t="shared" si="26"/>
        <v/>
      </c>
      <c r="G29" s="121" t="str">
        <f t="shared" si="27"/>
        <v/>
      </c>
      <c r="H29" s="121" t="str">
        <f t="shared" si="28"/>
        <v/>
      </c>
      <c r="I29" s="97"/>
      <c r="J29" s="122" t="str">
        <f t="shared" si="29"/>
        <v/>
      </c>
      <c r="K29" s="123" t="str">
        <f t="shared" si="5"/>
        <v/>
      </c>
      <c r="L29" s="121" t="str">
        <f t="shared" si="30"/>
        <v/>
      </c>
      <c r="M29" s="121" t="str">
        <f t="shared" si="7"/>
        <v/>
      </c>
      <c r="N29" s="124" t="str">
        <f t="shared" si="31"/>
        <v/>
      </c>
      <c r="Y29" s="142" t="str">
        <f t="shared" si="0"/>
        <v/>
      </c>
    </row>
    <row r="30" spans="1:25" ht="37.9" customHeight="1">
      <c r="A30" s="120" t="str">
        <f t="shared" si="9"/>
        <v/>
      </c>
      <c r="B30" s="147" t="str">
        <f>IFERROR(VLOOKUP(C30,Auxiliar!$A$22:$B$38,2,FALSE),"")</f>
        <v/>
      </c>
      <c r="C30" s="130"/>
      <c r="E30" s="95"/>
      <c r="F30" s="121" t="str">
        <f t="shared" si="26"/>
        <v/>
      </c>
      <c r="G30" s="121" t="str">
        <f t="shared" si="27"/>
        <v/>
      </c>
      <c r="H30" s="121" t="str">
        <f t="shared" si="28"/>
        <v/>
      </c>
      <c r="I30" s="97"/>
      <c r="J30" s="122" t="str">
        <f t="shared" si="29"/>
        <v/>
      </c>
      <c r="K30" s="123" t="str">
        <f t="shared" si="5"/>
        <v/>
      </c>
      <c r="L30" s="121" t="str">
        <f t="shared" si="30"/>
        <v/>
      </c>
      <c r="M30" s="121" t="str">
        <f t="shared" si="7"/>
        <v/>
      </c>
      <c r="N30" s="124" t="str">
        <f t="shared" si="31"/>
        <v/>
      </c>
      <c r="Y30" s="142" t="str">
        <f t="shared" si="0"/>
        <v/>
      </c>
    </row>
    <row r="31" spans="1:25" ht="37.9" customHeight="1">
      <c r="A31" s="120" t="str">
        <f t="shared" si="9"/>
        <v/>
      </c>
      <c r="B31" s="147" t="str">
        <f>IFERROR(VLOOKUP(C31,Auxiliar!$A$22:$B$38,2,FALSE),"")</f>
        <v/>
      </c>
      <c r="C31" s="130"/>
      <c r="E31" s="95"/>
      <c r="F31" s="121" t="str">
        <f t="shared" si="26"/>
        <v/>
      </c>
      <c r="G31" s="121" t="str">
        <f t="shared" si="27"/>
        <v/>
      </c>
      <c r="H31" s="121" t="str">
        <f t="shared" si="28"/>
        <v/>
      </c>
      <c r="I31" s="97"/>
      <c r="J31" s="122" t="str">
        <f t="shared" si="29"/>
        <v/>
      </c>
      <c r="K31" s="123" t="str">
        <f t="shared" si="5"/>
        <v/>
      </c>
      <c r="L31" s="121" t="str">
        <f t="shared" si="30"/>
        <v/>
      </c>
      <c r="M31" s="121" t="str">
        <f t="shared" si="7"/>
        <v/>
      </c>
      <c r="N31" s="124" t="str">
        <f t="shared" si="31"/>
        <v/>
      </c>
      <c r="Y31" s="142" t="str">
        <f t="shared" si="0"/>
        <v/>
      </c>
    </row>
    <row r="32" spans="1:25" ht="37.9" customHeight="1">
      <c r="A32" s="120" t="str">
        <f t="shared" si="9"/>
        <v/>
      </c>
      <c r="B32" s="147" t="str">
        <f>IFERROR(VLOOKUP(C32,Auxiliar!$A$22:$B$38,2,FALSE),"")</f>
        <v/>
      </c>
      <c r="C32" s="130"/>
      <c r="E32" s="95"/>
      <c r="F32" s="121" t="str">
        <f t="shared" si="26"/>
        <v/>
      </c>
      <c r="G32" s="121" t="str">
        <f t="shared" si="27"/>
        <v/>
      </c>
      <c r="H32" s="121" t="str">
        <f t="shared" si="28"/>
        <v/>
      </c>
      <c r="I32" s="97"/>
      <c r="J32" s="122" t="str">
        <f t="shared" si="29"/>
        <v/>
      </c>
      <c r="K32" s="123" t="str">
        <f t="shared" si="5"/>
        <v/>
      </c>
      <c r="L32" s="121" t="str">
        <f t="shared" si="30"/>
        <v/>
      </c>
      <c r="M32" s="121" t="str">
        <f t="shared" si="7"/>
        <v/>
      </c>
      <c r="N32" s="124" t="str">
        <f t="shared" si="31"/>
        <v/>
      </c>
      <c r="Y32" s="142" t="str">
        <f t="shared" si="0"/>
        <v/>
      </c>
    </row>
    <row r="33" spans="1:25" ht="37.9" customHeight="1">
      <c r="A33" s="120" t="str">
        <f t="shared" si="9"/>
        <v/>
      </c>
      <c r="B33" s="147" t="str">
        <f>IFERROR(VLOOKUP(C33,Auxiliar!$A$22:$B$38,2,FALSE),"")</f>
        <v/>
      </c>
      <c r="C33" s="130"/>
      <c r="E33" s="96"/>
      <c r="F33" s="121" t="str">
        <f t="shared" si="26"/>
        <v/>
      </c>
      <c r="G33" s="121" t="str">
        <f t="shared" si="27"/>
        <v/>
      </c>
      <c r="H33" s="121" t="str">
        <f t="shared" si="28"/>
        <v/>
      </c>
      <c r="I33" s="98"/>
      <c r="J33" s="123" t="str">
        <f t="shared" si="29"/>
        <v/>
      </c>
      <c r="K33" s="123" t="str">
        <f t="shared" si="5"/>
        <v/>
      </c>
      <c r="L33" s="121" t="str">
        <f t="shared" si="30"/>
        <v/>
      </c>
      <c r="M33" s="121" t="str">
        <f t="shared" si="7"/>
        <v/>
      </c>
      <c r="N33" s="124" t="str">
        <f t="shared" si="31"/>
        <v/>
      </c>
      <c r="Q33" s="115"/>
      <c r="Y33" s="142" t="str">
        <f t="shared" si="0"/>
        <v/>
      </c>
    </row>
    <row r="34" spans="1:25" ht="37.9" customHeight="1">
      <c r="A34" s="120" t="str">
        <f t="shared" si="9"/>
        <v/>
      </c>
      <c r="B34" s="148" t="str">
        <f>IFERROR(VLOOKUP(C34,Auxiliar!$A$22:$B$38,2,FALSE),"")</f>
        <v/>
      </c>
      <c r="C34" s="131"/>
      <c r="E34" s="96"/>
      <c r="F34" s="121" t="str">
        <f t="shared" si="26"/>
        <v/>
      </c>
      <c r="G34" s="121" t="str">
        <f t="shared" si="27"/>
        <v/>
      </c>
      <c r="H34" s="121" t="str">
        <f t="shared" si="28"/>
        <v/>
      </c>
      <c r="I34" s="98"/>
      <c r="J34" s="123" t="str">
        <f t="shared" si="29"/>
        <v/>
      </c>
      <c r="K34" s="123" t="str">
        <f t="shared" si="5"/>
        <v/>
      </c>
      <c r="L34" s="121" t="str">
        <f t="shared" si="30"/>
        <v/>
      </c>
      <c r="M34" s="121" t="str">
        <f t="shared" si="7"/>
        <v/>
      </c>
      <c r="N34" s="124" t="str">
        <f t="shared" si="31"/>
        <v/>
      </c>
      <c r="Y34" s="142" t="str">
        <f t="shared" si="0"/>
        <v/>
      </c>
    </row>
    <row r="35" spans="1:25" ht="37.9" customHeight="1">
      <c r="A35" s="120" t="str">
        <f t="shared" si="9"/>
        <v/>
      </c>
      <c r="B35" s="148" t="str">
        <f>IFERROR(VLOOKUP(C35,Auxiliar!$A$22:$B$38,2,FALSE),"")</f>
        <v/>
      </c>
      <c r="C35" s="131"/>
      <c r="E35" s="96"/>
      <c r="F35" s="121" t="str">
        <f t="shared" si="26"/>
        <v/>
      </c>
      <c r="G35" s="121" t="str">
        <f t="shared" si="27"/>
        <v/>
      </c>
      <c r="H35" s="121" t="str">
        <f t="shared" si="28"/>
        <v/>
      </c>
      <c r="I35" s="98"/>
      <c r="J35" s="123" t="str">
        <f t="shared" si="29"/>
        <v/>
      </c>
      <c r="K35" s="123" t="str">
        <f t="shared" si="5"/>
        <v/>
      </c>
      <c r="L35" s="121" t="str">
        <f t="shared" si="30"/>
        <v/>
      </c>
      <c r="M35" s="121" t="str">
        <f t="shared" si="7"/>
        <v/>
      </c>
      <c r="N35" s="124" t="str">
        <f t="shared" si="31"/>
        <v/>
      </c>
      <c r="Y35" s="142" t="str">
        <f t="shared" si="0"/>
        <v/>
      </c>
    </row>
    <row r="36" spans="1:25" ht="15" customHeight="1">
      <c r="E36" s="116"/>
      <c r="F36" s="116"/>
      <c r="G36" s="116"/>
      <c r="H36" s="116"/>
      <c r="I36" s="116"/>
      <c r="J36" s="125"/>
      <c r="K36" s="125"/>
      <c r="L36" s="132">
        <f>SUMIF(L16:L35,"&lt;&gt;#N/D")</f>
        <v>0</v>
      </c>
      <c r="M36" s="132">
        <f>SUMIF(M16:M35,"&lt;&gt;#N/D")</f>
        <v>0</v>
      </c>
      <c r="N36" s="132">
        <f>SUMIF(N16:N35,"&lt;&gt;#N/D")</f>
        <v>0</v>
      </c>
      <c r="Y36" s="142" t="str">
        <f t="shared" si="0"/>
        <v/>
      </c>
    </row>
    <row r="37" spans="1:25">
      <c r="J37" s="125"/>
      <c r="K37" s="126"/>
      <c r="L37" s="127"/>
      <c r="M37" s="127"/>
      <c r="N37" s="127"/>
    </row>
    <row r="38" spans="1:25">
      <c r="D38" s="69"/>
      <c r="E38" s="69"/>
      <c r="H38" s="69"/>
      <c r="I38" s="102"/>
    </row>
    <row r="39" spans="1:25">
      <c r="D39" s="69"/>
      <c r="E39" s="69"/>
      <c r="H39" s="69"/>
      <c r="I39" s="102"/>
    </row>
    <row r="40" spans="1:25" ht="12.75" customHeight="1">
      <c r="D40" s="69"/>
      <c r="E40" s="69"/>
      <c r="H40" s="69"/>
      <c r="I40" s="102"/>
    </row>
    <row r="41" spans="1:25" s="102" customFormat="1">
      <c r="A41" s="69"/>
      <c r="B41" s="69"/>
      <c r="C41" s="69"/>
      <c r="D41" s="69"/>
      <c r="E41" s="69"/>
      <c r="F41" s="69"/>
      <c r="G41" s="245" t="s">
        <v>167</v>
      </c>
      <c r="H41" s="246"/>
      <c r="I41" s="246"/>
      <c r="J41" s="247"/>
      <c r="K41" s="128">
        <f>SUMIF(B16:B35,"a)",L16:L35)</f>
        <v>0</v>
      </c>
      <c r="M41" s="227" t="s">
        <v>275</v>
      </c>
      <c r="N41" s="228"/>
      <c r="X41" s="143"/>
      <c r="Y41" s="143"/>
    </row>
    <row r="42" spans="1:25" s="102" customFormat="1" ht="12.75" customHeight="1">
      <c r="A42" s="69"/>
      <c r="B42" s="69"/>
      <c r="C42" s="69"/>
      <c r="D42" s="69"/>
      <c r="E42" s="69"/>
      <c r="F42" s="69"/>
      <c r="G42" s="129"/>
      <c r="H42" s="127"/>
      <c r="I42" s="125"/>
      <c r="J42" s="125"/>
      <c r="K42" s="126"/>
      <c r="M42" s="229"/>
      <c r="N42" s="230"/>
      <c r="X42" s="143"/>
      <c r="Y42" s="143"/>
    </row>
    <row r="43" spans="1:25" s="102" customFormat="1" ht="14.45" customHeight="1">
      <c r="A43" s="69"/>
      <c r="B43" s="69"/>
      <c r="C43" s="69"/>
      <c r="D43" s="69"/>
      <c r="E43" s="69"/>
      <c r="F43" s="69"/>
      <c r="G43" s="248" t="s">
        <v>168</v>
      </c>
      <c r="H43" s="249"/>
      <c r="I43" s="249"/>
      <c r="J43" s="250"/>
      <c r="K43" s="128">
        <f>SUMIF(B16:B35,"&lt;&gt;a)",L16:L35)</f>
        <v>0</v>
      </c>
      <c r="M43" s="229"/>
      <c r="N43" s="230"/>
      <c r="X43" s="143"/>
      <c r="Y43" s="143"/>
    </row>
    <row r="44" spans="1:25" s="102" customFormat="1" ht="14.45" customHeight="1">
      <c r="G44" s="129"/>
      <c r="H44" s="127"/>
      <c r="I44" s="125"/>
      <c r="J44" s="125"/>
      <c r="K44" s="127"/>
      <c r="M44" s="231"/>
      <c r="N44" s="232"/>
      <c r="X44" s="143"/>
      <c r="Y44" s="143"/>
    </row>
    <row r="45" spans="1:25" s="102" customFormat="1" ht="14.45" customHeight="1">
      <c r="G45" s="251" t="s">
        <v>169</v>
      </c>
      <c r="H45" s="252"/>
      <c r="I45" s="252"/>
      <c r="J45" s="253"/>
      <c r="K45" s="128">
        <f>K41+K43</f>
        <v>0</v>
      </c>
      <c r="M45" s="233">
        <f>IF(K45&lt;142857.14,K45,142857.14)</f>
        <v>0</v>
      </c>
      <c r="N45" s="234"/>
      <c r="X45" s="143"/>
      <c r="Y45" s="143"/>
    </row>
    <row r="46" spans="1:25" s="102" customFormat="1" ht="14.45" customHeight="1">
      <c r="G46" s="129"/>
      <c r="H46" s="127"/>
      <c r="I46" s="125"/>
      <c r="J46" s="125"/>
      <c r="K46" s="127"/>
      <c r="M46" s="144"/>
      <c r="N46" s="145"/>
      <c r="X46" s="143"/>
      <c r="Y46" s="143"/>
    </row>
    <row r="47" spans="1:25" s="102" customFormat="1">
      <c r="G47" s="239" t="s">
        <v>160</v>
      </c>
      <c r="H47" s="240"/>
      <c r="I47" s="240"/>
      <c r="J47" s="241"/>
      <c r="K47" s="128">
        <f>M36</f>
        <v>0</v>
      </c>
      <c r="M47" s="235">
        <f>IF(K47&lt;57142.86,K47,57142.86)</f>
        <v>0</v>
      </c>
      <c r="N47" s="236"/>
      <c r="X47" s="143"/>
      <c r="Y47" s="143"/>
    </row>
    <row r="48" spans="1:25" s="102" customFormat="1">
      <c r="A48" s="69"/>
      <c r="B48" s="69"/>
      <c r="C48" s="69"/>
      <c r="F48" s="69"/>
      <c r="G48" s="129"/>
      <c r="H48" s="127"/>
      <c r="I48" s="125"/>
      <c r="J48" s="125"/>
      <c r="K48" s="127"/>
      <c r="M48" s="144"/>
      <c r="N48" s="145"/>
      <c r="X48" s="143"/>
      <c r="Y48" s="143"/>
    </row>
    <row r="49" spans="1:25" s="102" customFormat="1">
      <c r="A49" s="69"/>
      <c r="B49" s="69"/>
      <c r="C49" s="69"/>
      <c r="F49" s="69"/>
      <c r="G49" s="242" t="s">
        <v>166</v>
      </c>
      <c r="H49" s="243"/>
      <c r="I49" s="243"/>
      <c r="J49" s="244"/>
      <c r="K49" s="128">
        <f>K45+K47</f>
        <v>0</v>
      </c>
      <c r="M49" s="237">
        <f>M47+M45</f>
        <v>0</v>
      </c>
      <c r="N49" s="238"/>
      <c r="X49" s="143"/>
      <c r="Y49" s="143"/>
    </row>
    <row r="50" spans="1:25" s="102" customFormat="1">
      <c r="A50" s="69"/>
      <c r="B50" s="69"/>
      <c r="C50" s="69"/>
      <c r="F50" s="69"/>
      <c r="G50" s="69"/>
      <c r="H50" s="103"/>
      <c r="I50" s="103"/>
      <c r="J50" s="103"/>
      <c r="K50" s="69"/>
      <c r="X50" s="143"/>
      <c r="Y50" s="143"/>
    </row>
  </sheetData>
  <sheetProtection algorithmName="SHA-512" hashValue="TdhPtta6Wl1EKY+BUVr2L/b4dgLsq+ru0T7NMmxhe6IKAozco0RGjhu5ORSRs/lpUhQMzWSAsDKstnBUOJz26w==" saltValue="CVMHDlP3+DWdaLMDGL4E4Q==" spinCount="100000" sheet="1" objects="1" scenarios="1" selectLockedCells="1"/>
  <mergeCells count="25">
    <mergeCell ref="A13:A15"/>
    <mergeCell ref="B13:C15"/>
    <mergeCell ref="N13:N14"/>
    <mergeCell ref="B2:C2"/>
    <mergeCell ref="B4:C4"/>
    <mergeCell ref="B9:C9"/>
    <mergeCell ref="B11:C11"/>
    <mergeCell ref="B6:C6"/>
    <mergeCell ref="E13:L13"/>
    <mergeCell ref="M13:M14"/>
    <mergeCell ref="E2:F2"/>
    <mergeCell ref="E4:F4"/>
    <mergeCell ref="E6:F6"/>
    <mergeCell ref="E9:F9"/>
    <mergeCell ref="E11:F11"/>
    <mergeCell ref="H2:N11"/>
    <mergeCell ref="M41:N44"/>
    <mergeCell ref="M45:N45"/>
    <mergeCell ref="M47:N47"/>
    <mergeCell ref="M49:N49"/>
    <mergeCell ref="G47:J47"/>
    <mergeCell ref="G49:J49"/>
    <mergeCell ref="G41:J41"/>
    <mergeCell ref="G43:J43"/>
    <mergeCell ref="G45:J45"/>
  </mergeCells>
  <dataValidations count="2">
    <dataValidation type="list" allowBlank="1" showInputMessage="1" showErrorMessage="1" sqref="E11 E9" xr:uid="{00000000-0002-0000-0200-000000000000}">
      <formula1>$AH$7:$AH$8</formula1>
    </dataValidation>
    <dataValidation type="whole" operator="lessThanOrEqual" allowBlank="1" showInputMessage="1" showErrorMessage="1" errorTitle="Valor Incorreto" error="Financiado um período máximo de 36 meses" sqref="E16:E35" xr:uid="{00000000-0002-0000-0200-000001000000}">
      <formula1>36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Auxiliar!$A$23:$A$39</xm:f>
          </x14:formula1>
          <xm:sqref>C16:C35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61"/>
  <sheetViews>
    <sheetView showGridLines="0" topLeftCell="A7" workbookViewId="0">
      <selection activeCell="A38" sqref="A38:XFD38"/>
    </sheetView>
  </sheetViews>
  <sheetFormatPr defaultRowHeight="15"/>
  <cols>
    <col min="1" max="1" width="217.85546875" customWidth="1"/>
    <col min="2" max="2" width="54" customWidth="1"/>
    <col min="3" max="3" width="10.42578125" bestFit="1" customWidth="1"/>
    <col min="4" max="4" width="51.28515625" customWidth="1"/>
    <col min="5" max="5" width="16.28515625" customWidth="1"/>
    <col min="6" max="6" width="23.7109375" customWidth="1"/>
    <col min="7" max="7" width="24.5703125" customWidth="1"/>
  </cols>
  <sheetData>
    <row r="2" spans="1:6" ht="15.75" thickBot="1">
      <c r="A2" s="70"/>
      <c r="B2" s="70"/>
      <c r="C2" s="70"/>
      <c r="D2" s="70"/>
      <c r="E2" s="70"/>
      <c r="F2" s="70"/>
    </row>
    <row r="3" spans="1:6" ht="15.75" thickBot="1">
      <c r="A3" s="6"/>
      <c r="B3" s="15"/>
      <c r="C3" s="15"/>
      <c r="D3" s="11"/>
    </row>
    <row r="4" spans="1:6" ht="13.5" customHeight="1" thickBot="1">
      <c r="A4" s="7"/>
      <c r="B4" s="71" t="s">
        <v>183</v>
      </c>
      <c r="C4" s="280" t="s">
        <v>247</v>
      </c>
      <c r="D4" s="281"/>
    </row>
    <row r="5" spans="1:6" ht="13.5" customHeight="1">
      <c r="A5" s="7"/>
      <c r="B5" s="11" t="s">
        <v>248</v>
      </c>
      <c r="C5" s="76" t="s">
        <v>249</v>
      </c>
      <c r="D5" s="74" t="s">
        <v>250</v>
      </c>
    </row>
    <row r="6" spans="1:6" ht="13.5" customHeight="1">
      <c r="A6" s="7"/>
      <c r="B6" s="8" t="s">
        <v>251</v>
      </c>
      <c r="C6" s="76" t="s">
        <v>252</v>
      </c>
      <c r="D6" s="74" t="s">
        <v>253</v>
      </c>
    </row>
    <row r="7" spans="1:6" ht="13.5" customHeight="1" thickBot="1">
      <c r="A7" s="7"/>
      <c r="B7" s="8" t="s">
        <v>254</v>
      </c>
      <c r="C7" s="77" t="s">
        <v>255</v>
      </c>
      <c r="D7" s="75" t="s">
        <v>256</v>
      </c>
    </row>
    <row r="8" spans="1:6" ht="13.5" customHeight="1">
      <c r="A8" s="7"/>
      <c r="B8" s="8" t="s">
        <v>257</v>
      </c>
      <c r="C8" s="73"/>
      <c r="D8" s="73"/>
    </row>
    <row r="9" spans="1:6" ht="15.75" thickBot="1">
      <c r="A9" s="9"/>
      <c r="B9" s="10" t="s">
        <v>258</v>
      </c>
      <c r="C9" s="73"/>
      <c r="D9" s="73"/>
    </row>
    <row r="10" spans="1:6" ht="15.75" thickBot="1">
      <c r="B10" t="s">
        <v>259</v>
      </c>
      <c r="C10" s="71" t="s">
        <v>209</v>
      </c>
      <c r="D10" s="71" t="s">
        <v>260</v>
      </c>
    </row>
    <row r="11" spans="1:6" ht="15.75" thickBot="1">
      <c r="B11" t="s">
        <v>261</v>
      </c>
      <c r="C11" s="79" t="s">
        <v>262</v>
      </c>
      <c r="D11" s="79" t="s">
        <v>263</v>
      </c>
    </row>
    <row r="12" spans="1:6" ht="15.75" thickBot="1">
      <c r="A12" s="6"/>
      <c r="B12" s="78" t="s">
        <v>264</v>
      </c>
      <c r="C12" s="82" t="s">
        <v>265</v>
      </c>
      <c r="D12" s="80" t="s">
        <v>266</v>
      </c>
    </row>
    <row r="13" spans="1:6" s="2" customFormat="1" ht="21" customHeight="1">
      <c r="A13" s="12"/>
      <c r="B13" s="13"/>
      <c r="D13" s="81" t="s">
        <v>267</v>
      </c>
    </row>
    <row r="14" spans="1:6" s="2" customFormat="1" ht="21" customHeight="1">
      <c r="A14" s="12"/>
      <c r="B14" s="13"/>
      <c r="D14" s="81" t="s">
        <v>268</v>
      </c>
    </row>
    <row r="15" spans="1:6">
      <c r="A15" s="7"/>
      <c r="B15" s="8"/>
      <c r="D15" s="80" t="s">
        <v>269</v>
      </c>
    </row>
    <row r="16" spans="1:6" ht="18" customHeight="1" thickBot="1">
      <c r="A16" s="9"/>
      <c r="B16" s="10"/>
      <c r="D16" s="80" t="s">
        <v>270</v>
      </c>
    </row>
    <row r="17" spans="1:4">
      <c r="D17" s="80" t="s">
        <v>271</v>
      </c>
    </row>
    <row r="18" spans="1:4">
      <c r="D18" s="80" t="s">
        <v>272</v>
      </c>
    </row>
    <row r="19" spans="1:4" ht="15.75" thickBot="1">
      <c r="D19" s="82" t="s">
        <v>273</v>
      </c>
    </row>
    <row r="20" spans="1:4">
      <c r="A20" s="6"/>
      <c r="B20" s="11"/>
    </row>
    <row r="21" spans="1:4" ht="12.75" customHeight="1">
      <c r="A21" s="7" t="s">
        <v>121</v>
      </c>
      <c r="B21" s="8"/>
    </row>
    <row r="22" spans="1:4">
      <c r="A22" s="72" t="s">
        <v>122</v>
      </c>
      <c r="B22" s="86"/>
    </row>
    <row r="23" spans="1:4">
      <c r="A23" s="16" t="s">
        <v>142</v>
      </c>
      <c r="B23" s="87" t="s">
        <v>126</v>
      </c>
    </row>
    <row r="24" spans="1:4">
      <c r="A24" s="16" t="s">
        <v>143</v>
      </c>
      <c r="B24" s="87" t="s">
        <v>127</v>
      </c>
    </row>
    <row r="25" spans="1:4">
      <c r="A25" s="16" t="s">
        <v>144</v>
      </c>
      <c r="B25" s="88" t="s">
        <v>128</v>
      </c>
    </row>
    <row r="26" spans="1:4">
      <c r="A26" s="16" t="s">
        <v>145</v>
      </c>
      <c r="B26" s="88" t="s">
        <v>129</v>
      </c>
    </row>
    <row r="27" spans="1:4">
      <c r="A27" s="16" t="s">
        <v>146</v>
      </c>
      <c r="B27" s="88" t="s">
        <v>130</v>
      </c>
    </row>
    <row r="28" spans="1:4">
      <c r="A28" s="16" t="s">
        <v>147</v>
      </c>
      <c r="B28" s="87" t="s">
        <v>131</v>
      </c>
    </row>
    <row r="29" spans="1:4">
      <c r="A29" s="16" t="s">
        <v>148</v>
      </c>
      <c r="B29" s="87" t="s">
        <v>132</v>
      </c>
    </row>
    <row r="30" spans="1:4">
      <c r="A30" s="16" t="s">
        <v>149</v>
      </c>
      <c r="B30" s="87" t="s">
        <v>133</v>
      </c>
    </row>
    <row r="31" spans="1:4">
      <c r="A31" s="16" t="s">
        <v>150</v>
      </c>
      <c r="B31" s="87" t="s">
        <v>134</v>
      </c>
    </row>
    <row r="32" spans="1:4">
      <c r="A32" s="16" t="s">
        <v>151</v>
      </c>
      <c r="B32" s="87" t="s">
        <v>135</v>
      </c>
    </row>
    <row r="33" spans="1:2">
      <c r="A33" s="16" t="s">
        <v>152</v>
      </c>
      <c r="B33" s="87" t="s">
        <v>136</v>
      </c>
    </row>
    <row r="34" spans="1:2" ht="18" customHeight="1">
      <c r="A34" s="16" t="s">
        <v>153</v>
      </c>
      <c r="B34" s="89" t="s">
        <v>137</v>
      </c>
    </row>
    <row r="35" spans="1:2">
      <c r="A35" s="16" t="s">
        <v>157</v>
      </c>
      <c r="B35" s="89" t="s">
        <v>138</v>
      </c>
    </row>
    <row r="36" spans="1:2">
      <c r="A36" s="16" t="s">
        <v>154</v>
      </c>
      <c r="B36" s="90" t="s">
        <v>139</v>
      </c>
    </row>
    <row r="37" spans="1:2">
      <c r="A37" s="83" t="s">
        <v>155</v>
      </c>
      <c r="B37" s="90" t="s">
        <v>140</v>
      </c>
    </row>
    <row r="38" spans="1:2">
      <c r="A38" s="84" t="s">
        <v>156</v>
      </c>
      <c r="B38" s="8" t="s">
        <v>141</v>
      </c>
    </row>
    <row r="39" spans="1:2" ht="15.75" thickBot="1">
      <c r="A39" s="85"/>
      <c r="B39" s="91"/>
    </row>
    <row r="40" spans="1:2">
      <c r="A40" s="14" t="s">
        <v>123</v>
      </c>
      <c r="B40" s="14"/>
    </row>
    <row r="42" spans="1:2">
      <c r="A42" t="s">
        <v>124</v>
      </c>
    </row>
    <row r="43" spans="1:2">
      <c r="A43" s="3"/>
    </row>
    <row r="60" spans="1:1">
      <c r="A60" t="s">
        <v>177</v>
      </c>
    </row>
    <row r="61" spans="1:1">
      <c r="A61" t="s">
        <v>178</v>
      </c>
    </row>
  </sheetData>
  <mergeCells count="1">
    <mergeCell ref="C4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Baixa Densidade</vt:lpstr>
      <vt:lpstr>Memória Descritiva_+CO3SO Urb</vt:lpstr>
      <vt:lpstr>Simulador_+CO3SO Urb</vt:lpstr>
      <vt:lpstr>Auxiliar</vt:lpstr>
      <vt:lpstr>'Memória Descritiva_+CO3SO Urb'!Área_de_Impressão</vt:lpstr>
      <vt:lpstr>'Memória Descritiva_+CO3SO Urb'!Títulos_de_Impressão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 2020</dc:creator>
  <cp:lastModifiedBy>Célia</cp:lastModifiedBy>
  <dcterms:created xsi:type="dcterms:W3CDTF">2017-05-14T21:42:36Z</dcterms:created>
  <dcterms:modified xsi:type="dcterms:W3CDTF">2020-07-21T09:58:24Z</dcterms:modified>
</cp:coreProperties>
</file>